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060"/>
  </bookViews>
  <sheets>
    <sheet name="Прил 1 " sheetId="62" r:id="rId1"/>
    <sheet name="пояснительная " sheetId="40" r:id="rId2"/>
    <sheet name="не актуально ." sheetId="53" state="hidden" r:id="rId3"/>
    <sheet name="не актуально" sheetId="59" state="hidden" r:id="rId4"/>
  </sheets>
  <definedNames>
    <definedName name="_xlnm._FilterDatabase" localSheetId="3" hidden="1">'не актуально'!$A$18:$S$99</definedName>
    <definedName name="_xlnm._FilterDatabase" localSheetId="2" hidden="1">'не актуально .'!$A$26:$U$95</definedName>
    <definedName name="_xlnm._FilterDatabase" localSheetId="1" hidden="1">'пояснительная '!$A$17:$R$86</definedName>
    <definedName name="_xlnm._FilterDatabase" localSheetId="0" hidden="1">'Прил 1 '!$A$24:$R$98</definedName>
    <definedName name="_xlnm.Print_Area" localSheetId="2">'не актуально .'!$A$2:$M$95</definedName>
    <definedName name="_xlnm.Print_Area" localSheetId="1">'пояснительная '!$A$1:$O$88</definedName>
  </definedNames>
  <calcPr calcId="181029"/>
</workbook>
</file>

<file path=xl/calcChain.xml><?xml version="1.0" encoding="utf-8"?>
<calcChain xmlns="http://schemas.openxmlformats.org/spreadsheetml/2006/main">
  <c r="N34" i="62" l="1"/>
  <c r="N33" i="62"/>
  <c r="N32" i="62"/>
  <c r="J18" i="62"/>
  <c r="L29" i="62"/>
  <c r="J29" i="62"/>
  <c r="J17" i="62" s="1"/>
  <c r="Q54" i="62"/>
  <c r="G65" i="62"/>
  <c r="G89" i="62"/>
  <c r="M29" i="62" l="1"/>
  <c r="G90" i="62"/>
  <c r="G91" i="62" s="1"/>
  <c r="I90" i="62"/>
  <c r="H52" i="62"/>
  <c r="I52" i="62"/>
  <c r="J52" i="62"/>
  <c r="K52" i="62"/>
  <c r="L52" i="62"/>
  <c r="M52" i="62"/>
  <c r="N87" i="62"/>
  <c r="N81" i="62"/>
  <c r="N82" i="62"/>
  <c r="N67" i="62"/>
  <c r="N68" i="62"/>
  <c r="N47" i="62"/>
  <c r="N48" i="62"/>
  <c r="N31" i="62"/>
  <c r="N35" i="62"/>
  <c r="N36" i="62"/>
  <c r="N37" i="62"/>
  <c r="N26" i="62"/>
  <c r="G96" i="62"/>
  <c r="G97" i="62"/>
  <c r="G98" i="62"/>
  <c r="H88" i="62"/>
  <c r="H87" i="62"/>
  <c r="G59" i="62"/>
  <c r="J57" i="62"/>
  <c r="L25" i="62"/>
  <c r="M25" i="62"/>
  <c r="M18" i="62" s="1"/>
  <c r="M57" i="62" s="1"/>
  <c r="M88" i="62"/>
  <c r="N88" i="62" s="1"/>
  <c r="L18" i="62" l="1"/>
  <c r="L57" i="62" s="1"/>
  <c r="G95" i="62"/>
  <c r="K58" i="62"/>
  <c r="K98" i="62" s="1"/>
  <c r="L58" i="62"/>
  <c r="L98" i="62" s="1"/>
  <c r="M58" i="62"/>
  <c r="M98" i="62" s="1"/>
  <c r="J19" i="62"/>
  <c r="N19" i="62" s="1"/>
  <c r="N29" i="62"/>
  <c r="C47" i="40"/>
  <c r="D58" i="62"/>
  <c r="E38" i="62"/>
  <c r="F38" i="62"/>
  <c r="G38" i="62"/>
  <c r="H38" i="62"/>
  <c r="I38" i="62"/>
  <c r="J38" i="62"/>
  <c r="K38" i="62"/>
  <c r="D38" i="62"/>
  <c r="C28" i="40"/>
  <c r="M69" i="62"/>
  <c r="M83" i="62"/>
  <c r="M30" i="62"/>
  <c r="L24" i="62"/>
  <c r="M24" i="62"/>
  <c r="M76" i="62"/>
  <c r="M75" i="62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D13" i="40"/>
  <c r="C13" i="40"/>
  <c r="B31" i="62"/>
  <c r="F57" i="40"/>
  <c r="C11" i="40"/>
  <c r="E52" i="62"/>
  <c r="F52" i="62"/>
  <c r="D52" i="62"/>
  <c r="C17" i="62"/>
  <c r="D17" i="62"/>
  <c r="F17" i="62"/>
  <c r="F56" i="62" s="1"/>
  <c r="I17" i="62"/>
  <c r="C18" i="62"/>
  <c r="D18" i="62"/>
  <c r="F18" i="62"/>
  <c r="I18" i="62"/>
  <c r="H20" i="62"/>
  <c r="G22" i="62"/>
  <c r="E24" i="62"/>
  <c r="E25" i="62"/>
  <c r="E18" i="62" s="1"/>
  <c r="E26" i="62"/>
  <c r="E27" i="62"/>
  <c r="E28" i="62"/>
  <c r="G28" i="62"/>
  <c r="N28" i="62" s="1"/>
  <c r="E29" i="62"/>
  <c r="E30" i="62"/>
  <c r="E39" i="62"/>
  <c r="G39" i="62"/>
  <c r="N39" i="62" s="1"/>
  <c r="K39" i="62"/>
  <c r="E40" i="62"/>
  <c r="G40" i="62"/>
  <c r="N40" i="62" s="1"/>
  <c r="K40" i="62"/>
  <c r="E41" i="62"/>
  <c r="G41" i="62"/>
  <c r="N41" i="62" s="1"/>
  <c r="K41" i="62"/>
  <c r="C42" i="62"/>
  <c r="D42" i="62"/>
  <c r="F42" i="62"/>
  <c r="I42" i="62"/>
  <c r="E43" i="62"/>
  <c r="K43" i="62"/>
  <c r="E44" i="62"/>
  <c r="K44" i="62"/>
  <c r="E45" i="62"/>
  <c r="K45" i="62"/>
  <c r="C46" i="62"/>
  <c r="D46" i="62"/>
  <c r="F46" i="62"/>
  <c r="I46" i="62"/>
  <c r="J46" i="62"/>
  <c r="E47" i="62"/>
  <c r="K47" i="62"/>
  <c r="G54" i="62"/>
  <c r="N54" i="62" s="1"/>
  <c r="G55" i="62"/>
  <c r="N55" i="62" s="1"/>
  <c r="G53" i="62"/>
  <c r="G51" i="62"/>
  <c r="N51" i="62" s="1"/>
  <c r="G49" i="62"/>
  <c r="G50" i="62"/>
  <c r="N50" i="62" s="1"/>
  <c r="G92" i="62"/>
  <c r="N92" i="62" s="1"/>
  <c r="M17" i="62" l="1"/>
  <c r="N38" i="62"/>
  <c r="M56" i="62"/>
  <c r="G52" i="62"/>
  <c r="N52" i="62" s="1"/>
  <c r="N53" i="62"/>
  <c r="J58" i="62"/>
  <c r="J98" i="62" s="1"/>
  <c r="H28" i="62"/>
  <c r="H27" i="62"/>
  <c r="D57" i="62"/>
  <c r="N57" i="62" s="1"/>
  <c r="H39" i="62"/>
  <c r="H29" i="62"/>
  <c r="H40" i="62"/>
  <c r="D56" i="62"/>
  <c r="J20" i="62"/>
  <c r="G42" i="62"/>
  <c r="N42" i="62" s="1"/>
  <c r="C20" i="62"/>
  <c r="K42" i="62"/>
  <c r="E42" i="62"/>
  <c r="I20" i="62"/>
  <c r="F20" i="62"/>
  <c r="K46" i="62"/>
  <c r="D20" i="62"/>
  <c r="E46" i="62"/>
  <c r="E17" i="62"/>
  <c r="K27" i="62"/>
  <c r="H47" i="62"/>
  <c r="H41" i="62"/>
  <c r="K28" i="62"/>
  <c r="C79" i="40"/>
  <c r="F60" i="40"/>
  <c r="F62" i="40"/>
  <c r="F58" i="40"/>
  <c r="D77" i="40"/>
  <c r="D70" i="40"/>
  <c r="D71" i="40"/>
  <c r="D72" i="40"/>
  <c r="D73" i="40"/>
  <c r="D74" i="40"/>
  <c r="D75" i="40"/>
  <c r="D76" i="40"/>
  <c r="D63" i="40"/>
  <c r="D64" i="40"/>
  <c r="D65" i="40"/>
  <c r="D66" i="40"/>
  <c r="D67" i="40"/>
  <c r="D68" i="40"/>
  <c r="D69" i="40"/>
  <c r="D59" i="40"/>
  <c r="N58" i="62" l="1"/>
  <c r="M20" i="62"/>
  <c r="D22" i="62"/>
  <c r="N22" i="62" s="1"/>
  <c r="M59" i="62"/>
  <c r="E20" i="62"/>
  <c r="E56" i="62"/>
  <c r="F75" i="40"/>
  <c r="F76" i="40"/>
  <c r="L27" i="62"/>
  <c r="F65" i="40"/>
  <c r="F69" i="40"/>
  <c r="F67" i="40"/>
  <c r="F77" i="40"/>
  <c r="F66" i="40"/>
  <c r="K29" i="62"/>
  <c r="F64" i="40"/>
  <c r="F74" i="40"/>
  <c r="F63" i="40"/>
  <c r="F73" i="40"/>
  <c r="F68" i="40"/>
  <c r="F72" i="40"/>
  <c r="F71" i="40"/>
  <c r="F59" i="40"/>
  <c r="F70" i="40"/>
  <c r="C12" i="40"/>
  <c r="D26" i="40"/>
  <c r="D27" i="40"/>
  <c r="D25" i="40"/>
  <c r="D32" i="40"/>
  <c r="F42" i="40"/>
  <c r="D33" i="40"/>
  <c r="G43" i="62" s="1"/>
  <c r="N43" i="62" s="1"/>
  <c r="D34" i="40"/>
  <c r="G44" i="62" s="1"/>
  <c r="N44" i="62" s="1"/>
  <c r="D35" i="40"/>
  <c r="G45" i="62" s="1"/>
  <c r="N45" i="62" s="1"/>
  <c r="D23" i="40"/>
  <c r="G30" i="62" s="1"/>
  <c r="D18" i="40"/>
  <c r="G25" i="62" s="1"/>
  <c r="N25" i="62" s="1"/>
  <c r="D19" i="40"/>
  <c r="D17" i="40"/>
  <c r="N24" i="62" s="1"/>
  <c r="F40" i="40"/>
  <c r="F39" i="40"/>
  <c r="D78" i="40"/>
  <c r="D79" i="40"/>
  <c r="O51" i="62"/>
  <c r="N27" i="62" l="1"/>
  <c r="H25" i="62"/>
  <c r="D11" i="40"/>
  <c r="H42" i="62"/>
  <c r="H44" i="62"/>
  <c r="H43" i="62"/>
  <c r="H58" i="62"/>
  <c r="H98" i="62" s="1"/>
  <c r="H45" i="62"/>
  <c r="H24" i="62"/>
  <c r="H30" i="62"/>
  <c r="H26" i="62"/>
  <c r="D49" i="40"/>
  <c r="F79" i="40"/>
  <c r="D12" i="40"/>
  <c r="D80" i="40"/>
  <c r="D28" i="40"/>
  <c r="K93" i="62"/>
  <c r="F90" i="62"/>
  <c r="D90" i="62"/>
  <c r="C90" i="62"/>
  <c r="H86" i="62"/>
  <c r="K85" i="62"/>
  <c r="H85" i="62"/>
  <c r="J90" i="62"/>
  <c r="H84" i="62"/>
  <c r="E84" i="62"/>
  <c r="H83" i="62"/>
  <c r="E83" i="62"/>
  <c r="K82" i="62"/>
  <c r="H82" i="62"/>
  <c r="E82" i="62"/>
  <c r="K81" i="62"/>
  <c r="H81" i="62"/>
  <c r="E81" i="62"/>
  <c r="L80" i="62"/>
  <c r="H80" i="62"/>
  <c r="E80" i="62"/>
  <c r="L79" i="62"/>
  <c r="H79" i="62"/>
  <c r="E79" i="62"/>
  <c r="H78" i="62"/>
  <c r="E78" i="62"/>
  <c r="H77" i="62"/>
  <c r="E77" i="62"/>
  <c r="L76" i="62"/>
  <c r="N76" i="62" s="1"/>
  <c r="H76" i="62"/>
  <c r="E76" i="62"/>
  <c r="L75" i="62"/>
  <c r="N75" i="62" s="1"/>
  <c r="H75" i="62"/>
  <c r="E75" i="62"/>
  <c r="H74" i="62"/>
  <c r="E74" i="62"/>
  <c r="L73" i="62"/>
  <c r="H73" i="62"/>
  <c r="E73" i="62"/>
  <c r="L72" i="62"/>
  <c r="H72" i="62"/>
  <c r="E72" i="62"/>
  <c r="L71" i="62"/>
  <c r="H71" i="62"/>
  <c r="E71" i="62"/>
  <c r="J70" i="62"/>
  <c r="I70" i="62"/>
  <c r="F70" i="62"/>
  <c r="E70" i="62"/>
  <c r="L69" i="62"/>
  <c r="N69" i="62" s="1"/>
  <c r="H69" i="62"/>
  <c r="H66" i="62" s="1"/>
  <c r="E69" i="62"/>
  <c r="K68" i="62"/>
  <c r="H68" i="62"/>
  <c r="E68" i="62"/>
  <c r="H67" i="62"/>
  <c r="E67" i="62"/>
  <c r="L66" i="62"/>
  <c r="I66" i="62"/>
  <c r="F66" i="62"/>
  <c r="D66" i="62"/>
  <c r="N66" i="62" s="1"/>
  <c r="C66" i="62"/>
  <c r="C65" i="62" s="1"/>
  <c r="F58" i="62"/>
  <c r="F98" i="62" s="1"/>
  <c r="C58" i="62"/>
  <c r="C98" i="62" s="1"/>
  <c r="C53" i="62"/>
  <c r="C52" i="62" s="1"/>
  <c r="K56" i="62"/>
  <c r="O50" i="62"/>
  <c r="F49" i="62"/>
  <c r="E49" i="62"/>
  <c r="D49" i="62"/>
  <c r="N49" i="62" s="1"/>
  <c r="C49" i="62"/>
  <c r="I58" i="62"/>
  <c r="I98" i="62" s="1"/>
  <c r="E58" i="62"/>
  <c r="E98" i="62" s="1"/>
  <c r="F57" i="62"/>
  <c r="I89" i="62" l="1"/>
  <c r="I91" i="62" s="1"/>
  <c r="N70" i="62"/>
  <c r="J89" i="62"/>
  <c r="J91" i="62" s="1"/>
  <c r="H90" i="62"/>
  <c r="J56" i="62"/>
  <c r="J65" i="62"/>
  <c r="N84" i="62"/>
  <c r="M79" i="62"/>
  <c r="N79" i="62" s="1"/>
  <c r="M71" i="62"/>
  <c r="N71" i="62" s="1"/>
  <c r="M80" i="62"/>
  <c r="N80" i="62" s="1"/>
  <c r="M72" i="62"/>
  <c r="N72" i="62" s="1"/>
  <c r="M73" i="62"/>
  <c r="N73" i="62" s="1"/>
  <c r="G18" i="62"/>
  <c r="D56" i="40"/>
  <c r="D47" i="40"/>
  <c r="H46" i="62"/>
  <c r="K30" i="62"/>
  <c r="L30" i="62"/>
  <c r="L17" i="62" s="1"/>
  <c r="K24" i="62"/>
  <c r="K25" i="62"/>
  <c r="K18" i="62" s="1"/>
  <c r="K26" i="62"/>
  <c r="D82" i="40"/>
  <c r="G93" i="62" s="1"/>
  <c r="E90" i="62"/>
  <c r="D89" i="62"/>
  <c r="F97" i="62"/>
  <c r="K70" i="62"/>
  <c r="I57" i="62"/>
  <c r="I97" i="62" s="1"/>
  <c r="I56" i="62"/>
  <c r="I96" i="62" s="1"/>
  <c r="K66" i="62"/>
  <c r="L86" i="62"/>
  <c r="N86" i="62" s="1"/>
  <c r="H70" i="62"/>
  <c r="H89" i="62" s="1"/>
  <c r="K84" i="62"/>
  <c r="F89" i="62"/>
  <c r="F91" i="62" s="1"/>
  <c r="F65" i="62" s="1"/>
  <c r="K74" i="62"/>
  <c r="L83" i="62"/>
  <c r="N83" i="62" s="1"/>
  <c r="L85" i="62"/>
  <c r="N85" i="62" s="1"/>
  <c r="L74" i="62"/>
  <c r="K69" i="62"/>
  <c r="K78" i="62"/>
  <c r="K73" i="62"/>
  <c r="L78" i="62"/>
  <c r="C56" i="62"/>
  <c r="D65" i="62"/>
  <c r="K77" i="62"/>
  <c r="H57" i="62"/>
  <c r="L77" i="62"/>
  <c r="D59" i="62"/>
  <c r="D97" i="62"/>
  <c r="E57" i="62"/>
  <c r="H56" i="62"/>
  <c r="F59" i="62"/>
  <c r="C57" i="62"/>
  <c r="C97" i="62" s="1"/>
  <c r="E66" i="62"/>
  <c r="K72" i="62"/>
  <c r="K76" i="62"/>
  <c r="K80" i="62"/>
  <c r="K83" i="62"/>
  <c r="K86" i="62"/>
  <c r="K67" i="62"/>
  <c r="K71" i="62"/>
  <c r="K75" i="62"/>
  <c r="K79" i="62"/>
  <c r="C89" i="62"/>
  <c r="D98" i="62"/>
  <c r="N98" i="62" s="1"/>
  <c r="G40" i="40"/>
  <c r="F38" i="40"/>
  <c r="I95" i="62" l="1"/>
  <c r="J59" i="62"/>
  <c r="H96" i="62"/>
  <c r="G20" i="62"/>
  <c r="N18" i="62"/>
  <c r="H97" i="62"/>
  <c r="H91" i="62"/>
  <c r="H65" i="62" s="1"/>
  <c r="L56" i="62"/>
  <c r="N56" i="62" s="1"/>
  <c r="N30" i="62"/>
  <c r="D96" i="62"/>
  <c r="D95" i="62" s="1"/>
  <c r="L90" i="62"/>
  <c r="L97" i="62" s="1"/>
  <c r="K57" i="62"/>
  <c r="K20" i="62"/>
  <c r="K90" i="62"/>
  <c r="L89" i="62"/>
  <c r="L65" i="62"/>
  <c r="K65" i="62"/>
  <c r="K89" i="62"/>
  <c r="K96" i="62" s="1"/>
  <c r="M78" i="62"/>
  <c r="N78" i="62" s="1"/>
  <c r="M77" i="62"/>
  <c r="N77" i="62" s="1"/>
  <c r="M74" i="62"/>
  <c r="N74" i="62" s="1"/>
  <c r="J97" i="62"/>
  <c r="D16" i="40"/>
  <c r="G23" i="62" s="1"/>
  <c r="N23" i="62" s="1"/>
  <c r="E97" i="62"/>
  <c r="E89" i="62"/>
  <c r="E96" i="62" s="1"/>
  <c r="D91" i="62"/>
  <c r="D93" i="62" s="1"/>
  <c r="I59" i="62"/>
  <c r="E65" i="62"/>
  <c r="C59" i="62"/>
  <c r="H59" i="62"/>
  <c r="F96" i="62"/>
  <c r="F95" i="62" s="1"/>
  <c r="E59" i="62"/>
  <c r="D61" i="62"/>
  <c r="C91" i="62"/>
  <c r="C96" i="62"/>
  <c r="C95" i="62" s="1"/>
  <c r="I93" i="62"/>
  <c r="I65" i="62"/>
  <c r="J93" i="62"/>
  <c r="K20" i="40"/>
  <c r="D70" i="53"/>
  <c r="C70" i="53"/>
  <c r="C90" i="53" s="1"/>
  <c r="D28" i="53"/>
  <c r="G28" i="53"/>
  <c r="J28" i="53"/>
  <c r="K28" i="53"/>
  <c r="D29" i="53"/>
  <c r="K29" i="53"/>
  <c r="D30" i="53"/>
  <c r="G30" i="53"/>
  <c r="J30" i="53"/>
  <c r="K30" i="53"/>
  <c r="D31" i="53"/>
  <c r="G31" i="53"/>
  <c r="J31" i="53"/>
  <c r="K31" i="53"/>
  <c r="D32" i="53"/>
  <c r="G32" i="53"/>
  <c r="J32" i="53"/>
  <c r="K32" i="53"/>
  <c r="D33" i="53"/>
  <c r="G33" i="53"/>
  <c r="J33" i="53"/>
  <c r="K33" i="53"/>
  <c r="D11" i="53"/>
  <c r="D12" i="53"/>
  <c r="D62" i="53" s="1"/>
  <c r="C11" i="53"/>
  <c r="D63" i="53"/>
  <c r="D56" i="53"/>
  <c r="D50" i="53"/>
  <c r="D45" i="53"/>
  <c r="E45" i="53"/>
  <c r="F45" i="53"/>
  <c r="H45" i="53"/>
  <c r="I45" i="53"/>
  <c r="D44" i="53"/>
  <c r="D43" i="53"/>
  <c r="C43" i="53"/>
  <c r="D54" i="53"/>
  <c r="E54" i="53"/>
  <c r="F54" i="53"/>
  <c r="H54" i="53"/>
  <c r="I54" i="53"/>
  <c r="C63" i="53"/>
  <c r="C95" i="53" s="1"/>
  <c r="C56" i="53"/>
  <c r="C54" i="53"/>
  <c r="C50" i="53"/>
  <c r="C44" i="53"/>
  <c r="C45" i="53"/>
  <c r="C12" i="53"/>
  <c r="C62" i="53" s="1"/>
  <c r="C94" i="53" s="1"/>
  <c r="H95" i="62" l="1"/>
  <c r="L96" i="62"/>
  <c r="H93" i="62"/>
  <c r="M90" i="62"/>
  <c r="M97" i="62" s="1"/>
  <c r="N17" i="62"/>
  <c r="K59" i="62"/>
  <c r="K97" i="62"/>
  <c r="K95" i="62" s="1"/>
  <c r="M89" i="62"/>
  <c r="M96" i="62" s="1"/>
  <c r="M65" i="62"/>
  <c r="N65" i="62" s="1"/>
  <c r="L59" i="62"/>
  <c r="N59" i="62" s="1"/>
  <c r="L20" i="62"/>
  <c r="N20" i="62" s="1"/>
  <c r="E91" i="62"/>
  <c r="E95" i="62"/>
  <c r="D46" i="53"/>
  <c r="L91" i="62"/>
  <c r="C61" i="53"/>
  <c r="C64" i="53" s="1"/>
  <c r="D61" i="53"/>
  <c r="D64" i="53" s="1"/>
  <c r="D14" i="53"/>
  <c r="C91" i="53"/>
  <c r="C46" i="53"/>
  <c r="C14" i="53"/>
  <c r="N89" i="62" l="1"/>
  <c r="N97" i="62"/>
  <c r="N90" i="62"/>
  <c r="M95" i="62"/>
  <c r="L95" i="62"/>
  <c r="M91" i="62"/>
  <c r="N91" i="62" s="1"/>
  <c r="L93" i="62"/>
  <c r="N93" i="62" s="1"/>
  <c r="L61" i="62"/>
  <c r="C92" i="53"/>
  <c r="C93" i="53"/>
  <c r="L100" i="62" l="1"/>
  <c r="N94" i="59"/>
  <c r="I94" i="59"/>
  <c r="M69" i="59"/>
  <c r="K92" i="59"/>
  <c r="J93" i="59"/>
  <c r="K93" i="59"/>
  <c r="L93" i="59"/>
  <c r="M93" i="59"/>
  <c r="H93" i="59"/>
  <c r="I93" i="59" s="1"/>
  <c r="F91" i="59"/>
  <c r="G91" i="59"/>
  <c r="I76" i="59"/>
  <c r="I77" i="59"/>
  <c r="I78" i="59"/>
  <c r="I79" i="59"/>
  <c r="I80" i="59"/>
  <c r="I81" i="59"/>
  <c r="I82" i="59"/>
  <c r="I83" i="59"/>
  <c r="I84" i="59"/>
  <c r="I85" i="59"/>
  <c r="I86" i="59"/>
  <c r="I87" i="59"/>
  <c r="I88" i="59"/>
  <c r="I75" i="59"/>
  <c r="F70" i="59"/>
  <c r="G70" i="59"/>
  <c r="H70" i="59"/>
  <c r="M70" i="59" s="1"/>
  <c r="M92" i="59" s="1"/>
  <c r="J96" i="62" l="1"/>
  <c r="J95" i="62" s="1"/>
  <c r="N95" i="62" s="1"/>
  <c r="J61" i="62"/>
  <c r="K91" i="59"/>
  <c r="H92" i="59"/>
  <c r="H91" i="59" s="1"/>
  <c r="N93" i="59"/>
  <c r="M91" i="59"/>
  <c r="N96" i="62" l="1"/>
  <c r="M56" i="59"/>
  <c r="N56" i="59" s="1"/>
  <c r="I73" i="59"/>
  <c r="I71" i="59"/>
  <c r="I72" i="59"/>
  <c r="I57" i="59"/>
  <c r="I58" i="59"/>
  <c r="I60" i="59"/>
  <c r="H10" i="59"/>
  <c r="N47" i="59"/>
  <c r="N48" i="59"/>
  <c r="N49" i="59"/>
  <c r="N51" i="59"/>
  <c r="N52" i="59"/>
  <c r="N53" i="59"/>
  <c r="N65" i="59"/>
  <c r="N71" i="59"/>
  <c r="N72" i="59"/>
  <c r="N73" i="59"/>
  <c r="N89" i="59"/>
  <c r="N90" i="59"/>
  <c r="M62" i="59"/>
  <c r="M98" i="59" s="1"/>
  <c r="M63" i="59"/>
  <c r="M99" i="59" s="1"/>
  <c r="K13" i="59"/>
  <c r="M12" i="59"/>
  <c r="N12" i="59" s="1"/>
  <c r="M14" i="59"/>
  <c r="N14" i="59" s="1"/>
  <c r="M15" i="59"/>
  <c r="M16" i="59"/>
  <c r="N16" i="59" s="1"/>
  <c r="M17" i="59"/>
  <c r="N17" i="59" s="1"/>
  <c r="M18" i="59"/>
  <c r="M19" i="59"/>
  <c r="N19" i="59" s="1"/>
  <c r="M20" i="59"/>
  <c r="N20" i="59" s="1"/>
  <c r="M21" i="59"/>
  <c r="N21" i="59" s="1"/>
  <c r="M22" i="59"/>
  <c r="N22" i="59" s="1"/>
  <c r="M23" i="59"/>
  <c r="N23" i="59" s="1"/>
  <c r="M24" i="59"/>
  <c r="N24" i="59" s="1"/>
  <c r="M25" i="59"/>
  <c r="N25" i="59" s="1"/>
  <c r="M26" i="59"/>
  <c r="N26" i="59" s="1"/>
  <c r="M27" i="59"/>
  <c r="N27" i="59" s="1"/>
  <c r="M28" i="59"/>
  <c r="N28" i="59" s="1"/>
  <c r="M29" i="59"/>
  <c r="N29" i="59" s="1"/>
  <c r="M30" i="59"/>
  <c r="N30" i="59" s="1"/>
  <c r="M31" i="59"/>
  <c r="N31" i="59" s="1"/>
  <c r="M32" i="59"/>
  <c r="N32" i="59" s="1"/>
  <c r="M33" i="59"/>
  <c r="N33" i="59" s="1"/>
  <c r="M34" i="59"/>
  <c r="N34" i="59" s="1"/>
  <c r="M35" i="59"/>
  <c r="N35" i="59" s="1"/>
  <c r="M36" i="59"/>
  <c r="N36" i="59" s="1"/>
  <c r="M37" i="59"/>
  <c r="N37" i="59" s="1"/>
  <c r="M38" i="59"/>
  <c r="N38" i="59" s="1"/>
  <c r="M39" i="59"/>
  <c r="N39" i="59" s="1"/>
  <c r="M40" i="59"/>
  <c r="N40" i="59" s="1"/>
  <c r="M41" i="59"/>
  <c r="N41" i="59" s="1"/>
  <c r="M42" i="59"/>
  <c r="N42" i="59" s="1"/>
  <c r="M57" i="59"/>
  <c r="N57" i="59" s="1"/>
  <c r="M58" i="59"/>
  <c r="N58" i="59" s="1"/>
  <c r="M59" i="59"/>
  <c r="M60" i="59"/>
  <c r="N60" i="59" s="1"/>
  <c r="F11" i="59"/>
  <c r="H11" i="59"/>
  <c r="F10" i="59"/>
  <c r="E63" i="59"/>
  <c r="E99" i="59" s="1"/>
  <c r="H55" i="59"/>
  <c r="H51" i="59"/>
  <c r="I51" i="59" s="1"/>
  <c r="H52" i="59"/>
  <c r="I52" i="59" s="1"/>
  <c r="H53" i="59"/>
  <c r="I53" i="59" s="1"/>
  <c r="H49" i="59"/>
  <c r="I49" i="59" s="1"/>
  <c r="H48" i="59"/>
  <c r="I48" i="59" s="1"/>
  <c r="H47" i="59"/>
  <c r="I47" i="59" s="1"/>
  <c r="H44" i="59"/>
  <c r="I44" i="59" s="1"/>
  <c r="H45" i="59"/>
  <c r="I42" i="59"/>
  <c r="I40" i="59"/>
  <c r="I41" i="59"/>
  <c r="I38" i="59"/>
  <c r="I39" i="59"/>
  <c r="I33" i="59"/>
  <c r="I34" i="59"/>
  <c r="I35" i="59"/>
  <c r="I36" i="59"/>
  <c r="I37" i="59"/>
  <c r="I32" i="59"/>
  <c r="I31" i="59"/>
  <c r="I30" i="59"/>
  <c r="I29" i="59"/>
  <c r="I28" i="59"/>
  <c r="I27" i="59"/>
  <c r="I19" i="59"/>
  <c r="I20" i="59"/>
  <c r="I21" i="59"/>
  <c r="I22" i="59"/>
  <c r="I23" i="59"/>
  <c r="I24" i="59"/>
  <c r="I25" i="59"/>
  <c r="I26" i="59"/>
  <c r="I18" i="59"/>
  <c r="L74" i="59"/>
  <c r="K74" i="59"/>
  <c r="J74" i="59"/>
  <c r="N74" i="59" s="1"/>
  <c r="G74" i="59"/>
  <c r="F74" i="59"/>
  <c r="E74" i="59"/>
  <c r="I74" i="59" s="1"/>
  <c r="D74" i="59"/>
  <c r="L73" i="59"/>
  <c r="G72" i="59"/>
  <c r="D72" i="59"/>
  <c r="D70" i="59" s="1"/>
  <c r="G71" i="59"/>
  <c r="J70" i="59"/>
  <c r="F69" i="59"/>
  <c r="E70" i="59"/>
  <c r="E69" i="59" s="1"/>
  <c r="E92" i="59" s="1"/>
  <c r="C70" i="59"/>
  <c r="C69" i="59" s="1"/>
  <c r="D64" i="59"/>
  <c r="D63" i="59"/>
  <c r="D61" i="59"/>
  <c r="L59" i="59"/>
  <c r="K59" i="59"/>
  <c r="J59" i="59"/>
  <c r="G59" i="59"/>
  <c r="F59" i="59"/>
  <c r="E59" i="59"/>
  <c r="I59" i="59" s="1"/>
  <c r="D59" i="59"/>
  <c r="C59" i="59"/>
  <c r="L55" i="59"/>
  <c r="G55" i="59"/>
  <c r="K54" i="59"/>
  <c r="J54" i="59"/>
  <c r="N54" i="59" s="1"/>
  <c r="F54" i="59"/>
  <c r="E54" i="59"/>
  <c r="H54" i="59" s="1"/>
  <c r="I54" i="59" s="1"/>
  <c r="C54" i="59"/>
  <c r="L53" i="59"/>
  <c r="L52" i="59"/>
  <c r="G52" i="59"/>
  <c r="D52" i="59"/>
  <c r="L51" i="59"/>
  <c r="G51" i="59"/>
  <c r="K50" i="59"/>
  <c r="J50" i="59"/>
  <c r="N50" i="59" s="1"/>
  <c r="F50" i="59"/>
  <c r="E50" i="59"/>
  <c r="H50" i="59" s="1"/>
  <c r="I50" i="59" s="1"/>
  <c r="C50" i="59"/>
  <c r="L49" i="59"/>
  <c r="G49" i="59"/>
  <c r="L48" i="59"/>
  <c r="G48" i="59"/>
  <c r="D48" i="59"/>
  <c r="L47" i="59"/>
  <c r="G47" i="59"/>
  <c r="K45" i="59"/>
  <c r="K63" i="59" s="1"/>
  <c r="K99" i="59" s="1"/>
  <c r="J45" i="59"/>
  <c r="J63" i="59" s="1"/>
  <c r="J99" i="59" s="1"/>
  <c r="F45" i="59"/>
  <c r="G45" i="59" s="1"/>
  <c r="G63" i="59" s="1"/>
  <c r="G99" i="59" s="1"/>
  <c r="C45" i="59"/>
  <c r="K44" i="59"/>
  <c r="K62" i="59" s="1"/>
  <c r="K98" i="59" s="1"/>
  <c r="J44" i="59"/>
  <c r="N44" i="59" s="1"/>
  <c r="F44" i="59"/>
  <c r="G44" i="59" s="1"/>
  <c r="C44" i="59"/>
  <c r="D44" i="59" s="1"/>
  <c r="K43" i="59"/>
  <c r="K61" i="59" s="1"/>
  <c r="J43" i="59"/>
  <c r="N43" i="59" s="1"/>
  <c r="F43" i="59"/>
  <c r="E43" i="59"/>
  <c r="E46" i="59" s="1"/>
  <c r="H46" i="59" s="1"/>
  <c r="I46" i="59" s="1"/>
  <c r="C43" i="59"/>
  <c r="L40" i="59"/>
  <c r="G40" i="59"/>
  <c r="L39" i="59"/>
  <c r="G39" i="59"/>
  <c r="D39" i="59"/>
  <c r="L38" i="59"/>
  <c r="G38" i="59"/>
  <c r="L37" i="59"/>
  <c r="G37" i="59"/>
  <c r="L35" i="59"/>
  <c r="G35" i="59"/>
  <c r="L34" i="59"/>
  <c r="G34" i="59"/>
  <c r="L33" i="59"/>
  <c r="G33" i="59"/>
  <c r="L32" i="59"/>
  <c r="G32" i="59"/>
  <c r="D32" i="59"/>
  <c r="L31" i="59"/>
  <c r="G31" i="59"/>
  <c r="L30" i="59"/>
  <c r="G30" i="59"/>
  <c r="D30" i="59"/>
  <c r="L29" i="59"/>
  <c r="G29" i="59"/>
  <c r="L27" i="59"/>
  <c r="G27" i="59"/>
  <c r="L26" i="59"/>
  <c r="G26" i="59"/>
  <c r="L25" i="59"/>
  <c r="G25" i="59"/>
  <c r="D25" i="59"/>
  <c r="L23" i="59"/>
  <c r="G23" i="59"/>
  <c r="D23" i="59"/>
  <c r="L22" i="59"/>
  <c r="G22" i="59"/>
  <c r="L21" i="59"/>
  <c r="G21" i="59"/>
  <c r="D21" i="59"/>
  <c r="L19" i="59"/>
  <c r="G19" i="59"/>
  <c r="D19" i="59"/>
  <c r="D18" i="59"/>
  <c r="J15" i="59"/>
  <c r="N15" i="59" s="1"/>
  <c r="E15" i="59"/>
  <c r="C13" i="59"/>
  <c r="L12" i="59"/>
  <c r="D12" i="59"/>
  <c r="J11" i="59"/>
  <c r="L11" i="59" s="1"/>
  <c r="E11" i="59"/>
  <c r="E62" i="59" s="1"/>
  <c r="E98" i="59" s="1"/>
  <c r="D11" i="59"/>
  <c r="J10" i="59"/>
  <c r="J61" i="59" s="1"/>
  <c r="E10" i="59"/>
  <c r="D10" i="59"/>
  <c r="G34" i="53"/>
  <c r="J34" i="53"/>
  <c r="K34" i="53"/>
  <c r="K40" i="53"/>
  <c r="J40" i="53"/>
  <c r="G40" i="53"/>
  <c r="D40" i="53"/>
  <c r="K39" i="53"/>
  <c r="J39" i="53"/>
  <c r="G39" i="53"/>
  <c r="D39" i="53"/>
  <c r="K38" i="53"/>
  <c r="J38" i="53"/>
  <c r="G38" i="53"/>
  <c r="D38" i="53"/>
  <c r="K37" i="53"/>
  <c r="J37" i="53"/>
  <c r="G37" i="53"/>
  <c r="D37" i="53"/>
  <c r="K25" i="53"/>
  <c r="D25" i="53"/>
  <c r="K24" i="53"/>
  <c r="J24" i="53"/>
  <c r="G24" i="53"/>
  <c r="D24" i="53"/>
  <c r="K23" i="53"/>
  <c r="J23" i="53"/>
  <c r="G23" i="53"/>
  <c r="D23" i="53"/>
  <c r="K22" i="53"/>
  <c r="J22" i="53"/>
  <c r="G22" i="53"/>
  <c r="D22" i="53"/>
  <c r="K21" i="53"/>
  <c r="D21" i="53"/>
  <c r="K20" i="53"/>
  <c r="J20" i="53"/>
  <c r="G20" i="53"/>
  <c r="D20" i="53"/>
  <c r="K19" i="53"/>
  <c r="D19" i="53"/>
  <c r="J100" i="62" l="1"/>
  <c r="E91" i="59"/>
  <c r="I91" i="59" s="1"/>
  <c r="I92" i="59"/>
  <c r="N99" i="59"/>
  <c r="K97" i="59"/>
  <c r="K96" i="59" s="1"/>
  <c r="L70" i="59"/>
  <c r="L92" i="59" s="1"/>
  <c r="J69" i="59"/>
  <c r="J92" i="59"/>
  <c r="E13" i="59"/>
  <c r="I56" i="59"/>
  <c r="G10" i="59"/>
  <c r="N59" i="59"/>
  <c r="I70" i="59"/>
  <c r="F13" i="59"/>
  <c r="M10" i="59"/>
  <c r="M13" i="59" s="1"/>
  <c r="G11" i="59"/>
  <c r="G62" i="59" s="1"/>
  <c r="G98" i="59" s="1"/>
  <c r="I45" i="59"/>
  <c r="H63" i="59"/>
  <c r="H99" i="59" s="1"/>
  <c r="I99" i="59" s="1"/>
  <c r="J62" i="59"/>
  <c r="J98" i="59" s="1"/>
  <c r="N98" i="59" s="1"/>
  <c r="N63" i="59"/>
  <c r="N45" i="59"/>
  <c r="N11" i="59"/>
  <c r="I55" i="59"/>
  <c r="H13" i="59"/>
  <c r="H64" i="59" s="1"/>
  <c r="J13" i="59"/>
  <c r="M55" i="59"/>
  <c r="N55" i="59" s="1"/>
  <c r="N18" i="59"/>
  <c r="I69" i="59"/>
  <c r="N70" i="59"/>
  <c r="H43" i="59"/>
  <c r="I43" i="59" s="1"/>
  <c r="H62" i="59"/>
  <c r="H98" i="59" s="1"/>
  <c r="I98" i="59" s="1"/>
  <c r="F62" i="59"/>
  <c r="F98" i="59" s="1"/>
  <c r="F63" i="59"/>
  <c r="F99" i="59" s="1"/>
  <c r="F61" i="59"/>
  <c r="F97" i="59" s="1"/>
  <c r="I10" i="59"/>
  <c r="I11" i="59"/>
  <c r="G43" i="59"/>
  <c r="G69" i="59"/>
  <c r="D43" i="59"/>
  <c r="D13" i="59"/>
  <c r="G54" i="59"/>
  <c r="L50" i="59"/>
  <c r="D27" i="59"/>
  <c r="D45" i="59"/>
  <c r="D37" i="59"/>
  <c r="C46" i="59"/>
  <c r="D46" i="59" s="1"/>
  <c r="D29" i="59"/>
  <c r="D31" i="59"/>
  <c r="D33" i="59"/>
  <c r="J46" i="59"/>
  <c r="N46" i="59" s="1"/>
  <c r="G50" i="59"/>
  <c r="D71" i="59"/>
  <c r="D69" i="59" s="1"/>
  <c r="K46" i="59"/>
  <c r="K64" i="59" s="1"/>
  <c r="D22" i="59"/>
  <c r="L45" i="59"/>
  <c r="L63" i="59" s="1"/>
  <c r="L99" i="59" s="1"/>
  <c r="L54" i="59"/>
  <c r="D34" i="59"/>
  <c r="D38" i="59"/>
  <c r="D47" i="59"/>
  <c r="D55" i="59"/>
  <c r="D62" i="59"/>
  <c r="L43" i="59"/>
  <c r="F46" i="59"/>
  <c r="G46" i="59" s="1"/>
  <c r="D51" i="59"/>
  <c r="D54" i="59" s="1"/>
  <c r="D98" i="59"/>
  <c r="L10" i="59"/>
  <c r="D26" i="59"/>
  <c r="D40" i="59"/>
  <c r="L44" i="59"/>
  <c r="L62" i="59" s="1"/>
  <c r="L98" i="59" s="1"/>
  <c r="D49" i="59"/>
  <c r="E61" i="59"/>
  <c r="E97" i="59" s="1"/>
  <c r="E96" i="59" s="1"/>
  <c r="D28" i="59"/>
  <c r="J91" i="59" l="1"/>
  <c r="N91" i="59" s="1"/>
  <c r="J97" i="59"/>
  <c r="J96" i="59" s="1"/>
  <c r="N92" i="59"/>
  <c r="L91" i="59"/>
  <c r="F96" i="59"/>
  <c r="N62" i="59"/>
  <c r="N10" i="59"/>
  <c r="J64" i="59"/>
  <c r="G13" i="59"/>
  <c r="G64" i="59" s="1"/>
  <c r="L69" i="59"/>
  <c r="I62" i="59"/>
  <c r="M61" i="59"/>
  <c r="M97" i="59" s="1"/>
  <c r="L13" i="59"/>
  <c r="L61" i="59"/>
  <c r="N69" i="59"/>
  <c r="I63" i="59"/>
  <c r="H61" i="59"/>
  <c r="H97" i="59" s="1"/>
  <c r="M64" i="59"/>
  <c r="N13" i="59"/>
  <c r="E64" i="59"/>
  <c r="I64" i="59" s="1"/>
  <c r="F64" i="59"/>
  <c r="G61" i="59"/>
  <c r="G97" i="59" s="1"/>
  <c r="G96" i="59" s="1"/>
  <c r="I13" i="59"/>
  <c r="L46" i="59"/>
  <c r="D50" i="59"/>
  <c r="D99" i="59"/>
  <c r="H96" i="59" l="1"/>
  <c r="I96" i="59" s="1"/>
  <c r="I97" i="59"/>
  <c r="N97" i="59"/>
  <c r="L97" i="59"/>
  <c r="L96" i="59" s="1"/>
  <c r="N61" i="59"/>
  <c r="M96" i="59"/>
  <c r="I61" i="59"/>
  <c r="L64" i="59"/>
  <c r="N64" i="59"/>
  <c r="N96" i="59" l="1"/>
  <c r="J74" i="53" l="1"/>
  <c r="K74" i="53"/>
  <c r="G89" i="53"/>
  <c r="J89" i="53"/>
  <c r="K89" i="53"/>
  <c r="K88" i="53"/>
  <c r="J88" i="53"/>
  <c r="G88" i="53"/>
  <c r="K78" i="53"/>
  <c r="C41" i="40"/>
  <c r="F41" i="40" s="1"/>
  <c r="G39" i="40"/>
  <c r="F92" i="53"/>
  <c r="I92" i="53"/>
  <c r="F61" i="40" l="1"/>
  <c r="C78" i="40"/>
  <c r="C80" i="40" s="1"/>
  <c r="C56" i="40" s="1"/>
  <c r="F56" i="40" s="1"/>
  <c r="C74" i="59"/>
  <c r="F78" i="40" l="1"/>
  <c r="O14" i="53"/>
  <c r="D97" i="59"/>
  <c r="F80" i="40" l="1"/>
  <c r="F82" i="40" s="1"/>
  <c r="D96" i="59"/>
  <c r="K73" i="53" l="1"/>
  <c r="J73" i="53"/>
  <c r="G73" i="53"/>
  <c r="K72" i="53"/>
  <c r="J72" i="53"/>
  <c r="G72" i="53"/>
  <c r="J71" i="53"/>
  <c r="G71" i="53"/>
  <c r="H70" i="53"/>
  <c r="J70" i="53" s="1"/>
  <c r="E70" i="53"/>
  <c r="G70" i="53" s="1"/>
  <c r="K55" i="53"/>
  <c r="J55" i="53"/>
  <c r="G55" i="53"/>
  <c r="K53" i="53"/>
  <c r="J53" i="53"/>
  <c r="K52" i="53"/>
  <c r="J52" i="53"/>
  <c r="G52" i="53"/>
  <c r="K51" i="53"/>
  <c r="J51" i="53"/>
  <c r="G51" i="53"/>
  <c r="I50" i="53"/>
  <c r="H50" i="53"/>
  <c r="F50" i="53"/>
  <c r="E50" i="53"/>
  <c r="K49" i="53"/>
  <c r="J49" i="53"/>
  <c r="J45" i="53" s="1"/>
  <c r="G49" i="53"/>
  <c r="G45" i="53" s="1"/>
  <c r="K48" i="53"/>
  <c r="J48" i="53"/>
  <c r="G48" i="53"/>
  <c r="K47" i="53"/>
  <c r="J47" i="53"/>
  <c r="G47" i="53"/>
  <c r="H63" i="53"/>
  <c r="E63" i="53"/>
  <c r="I44" i="53"/>
  <c r="H44" i="53"/>
  <c r="F44" i="53"/>
  <c r="E44" i="53"/>
  <c r="I43" i="53"/>
  <c r="H43" i="53"/>
  <c r="F43" i="53"/>
  <c r="E43" i="53"/>
  <c r="K41" i="53"/>
  <c r="J41" i="53"/>
  <c r="G41" i="53"/>
  <c r="K87" i="53"/>
  <c r="J87" i="53"/>
  <c r="G87" i="53"/>
  <c r="K86" i="53"/>
  <c r="J86" i="53"/>
  <c r="G86" i="53"/>
  <c r="K36" i="53"/>
  <c r="J36" i="53"/>
  <c r="G36" i="53"/>
  <c r="K35" i="53"/>
  <c r="J35" i="53"/>
  <c r="G35" i="53"/>
  <c r="K83" i="53"/>
  <c r="J83" i="53"/>
  <c r="G83" i="53"/>
  <c r="K82" i="53"/>
  <c r="J82" i="53"/>
  <c r="G82" i="53"/>
  <c r="K85" i="53"/>
  <c r="J85" i="53"/>
  <c r="G85" i="53"/>
  <c r="K84" i="53"/>
  <c r="J84" i="53"/>
  <c r="G84" i="53"/>
  <c r="K27" i="53"/>
  <c r="J27" i="53"/>
  <c r="G27" i="53"/>
  <c r="K26" i="53"/>
  <c r="J26" i="53"/>
  <c r="G26" i="53"/>
  <c r="K77" i="53"/>
  <c r="J77" i="53"/>
  <c r="G77" i="53"/>
  <c r="K76" i="53"/>
  <c r="J76" i="53"/>
  <c r="G76" i="53"/>
  <c r="K81" i="53"/>
  <c r="J81" i="53"/>
  <c r="G81" i="53"/>
  <c r="K80" i="53"/>
  <c r="K79" i="53"/>
  <c r="J79" i="53"/>
  <c r="G79" i="53"/>
  <c r="K18" i="53"/>
  <c r="K17" i="53"/>
  <c r="H16" i="53"/>
  <c r="E16" i="53"/>
  <c r="I14" i="53"/>
  <c r="F14" i="53"/>
  <c r="K13" i="53"/>
  <c r="J13" i="53"/>
  <c r="G13" i="53"/>
  <c r="H12" i="53"/>
  <c r="E12" i="53"/>
  <c r="H11" i="53"/>
  <c r="J11" i="53" s="1"/>
  <c r="E11" i="53"/>
  <c r="K45" i="53" l="1"/>
  <c r="K54" i="53"/>
  <c r="C82" i="40"/>
  <c r="G54" i="53"/>
  <c r="J54" i="53"/>
  <c r="D90" i="53"/>
  <c r="H62" i="53"/>
  <c r="H94" i="53" s="1"/>
  <c r="J94" i="53" s="1"/>
  <c r="E61" i="53"/>
  <c r="G61" i="53" s="1"/>
  <c r="K71" i="53"/>
  <c r="K70" i="53" s="1"/>
  <c r="J44" i="53"/>
  <c r="J43" i="53"/>
  <c r="E14" i="53"/>
  <c r="G14" i="53" s="1"/>
  <c r="F46" i="53"/>
  <c r="G12" i="53"/>
  <c r="E46" i="53"/>
  <c r="I46" i="53"/>
  <c r="J50" i="53"/>
  <c r="G11" i="53"/>
  <c r="E62" i="53"/>
  <c r="E94" i="53" s="1"/>
  <c r="G94" i="53" s="1"/>
  <c r="K43" i="53"/>
  <c r="J12" i="53"/>
  <c r="G50" i="53"/>
  <c r="E90" i="53"/>
  <c r="E91" i="53" s="1"/>
  <c r="H90" i="53"/>
  <c r="J63" i="53"/>
  <c r="H95" i="53"/>
  <c r="J95" i="53" s="1"/>
  <c r="D95" i="53"/>
  <c r="K63" i="53"/>
  <c r="G63" i="53"/>
  <c r="E95" i="53"/>
  <c r="G95" i="53" s="1"/>
  <c r="K44" i="53"/>
  <c r="G43" i="53"/>
  <c r="K12" i="53"/>
  <c r="K11" i="53"/>
  <c r="H61" i="53"/>
  <c r="H14" i="53"/>
  <c r="G44" i="53"/>
  <c r="H46" i="53"/>
  <c r="J62" i="53" l="1"/>
  <c r="D94" i="53"/>
  <c r="D91" i="53"/>
  <c r="G91" i="53"/>
  <c r="E64" i="53"/>
  <c r="G64" i="53" s="1"/>
  <c r="J46" i="53"/>
  <c r="G62" i="53"/>
  <c r="G46" i="53"/>
  <c r="J90" i="53"/>
  <c r="H91" i="53"/>
  <c r="G90" i="53"/>
  <c r="E93" i="53"/>
  <c r="G93" i="53" s="1"/>
  <c r="K90" i="53"/>
  <c r="K91" i="53" s="1"/>
  <c r="K95" i="53"/>
  <c r="K46" i="53"/>
  <c r="H93" i="53"/>
  <c r="J93" i="53" s="1"/>
  <c r="J61" i="53"/>
  <c r="K61" i="53"/>
  <c r="K14" i="53"/>
  <c r="J14" i="53"/>
  <c r="H64" i="53"/>
  <c r="K62" i="53"/>
  <c r="K94" i="53" s="1"/>
  <c r="D93" i="53" l="1"/>
  <c r="E92" i="53"/>
  <c r="J91" i="53"/>
  <c r="H92" i="53"/>
  <c r="G92" i="53"/>
  <c r="J64" i="53"/>
  <c r="K64" i="53"/>
  <c r="K92" i="53" s="1"/>
  <c r="K93" i="53"/>
  <c r="D92" i="53" l="1"/>
  <c r="J92" i="53"/>
  <c r="C36" i="40" l="1"/>
  <c r="D36" i="40" s="1"/>
  <c r="G46" i="62" s="1"/>
  <c r="N46" i="62" s="1"/>
  <c r="C32" i="40"/>
  <c r="D86" i="40" l="1"/>
  <c r="F49" i="40"/>
  <c r="F86" i="40" s="1"/>
  <c r="D48" i="40"/>
  <c r="D84" i="40"/>
  <c r="C48" i="40"/>
  <c r="C49" i="40"/>
  <c r="C50" i="40" l="1"/>
  <c r="D50" i="40"/>
  <c r="D85" i="40"/>
  <c r="D83" i="40"/>
  <c r="C84" i="40"/>
  <c r="C86" i="40"/>
  <c r="C85" i="40"/>
  <c r="F47" i="40"/>
  <c r="F84" i="40" s="1"/>
  <c r="D52" i="40" l="1"/>
  <c r="D88" i="40"/>
  <c r="G61" i="62"/>
  <c r="C83" i="40"/>
  <c r="C88" i="40" s="1"/>
  <c r="C52" i="40"/>
  <c r="F48" i="40"/>
  <c r="F85" i="40" s="1"/>
  <c r="F83" i="40" s="1"/>
  <c r="G100" i="62" l="1"/>
  <c r="F50" i="40"/>
</calcChain>
</file>

<file path=xl/sharedStrings.xml><?xml version="1.0" encoding="utf-8"?>
<sst xmlns="http://schemas.openxmlformats.org/spreadsheetml/2006/main" count="671" uniqueCount="230">
  <si>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</si>
  <si>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</si>
  <si>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</si>
  <si>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</si>
  <si>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</si>
  <si>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</si>
  <si>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</si>
  <si>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</si>
  <si>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</si>
  <si>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</si>
  <si>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</si>
  <si>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</si>
  <si>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</si>
  <si>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</si>
  <si>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</si>
  <si>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</si>
  <si>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</si>
  <si>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</si>
  <si>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</si>
  <si>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</si>
  <si>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</si>
  <si>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</si>
  <si>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</si>
  <si>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</si>
  <si>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</si>
  <si>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</si>
  <si>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</si>
  <si>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</si>
  <si>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</si>
  <si>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</si>
  <si>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</si>
  <si>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</si>
  <si>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</si>
  <si>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</si>
  <si>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</si>
  <si>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</si>
  <si>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</si>
  <si>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</si>
  <si>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</si>
  <si>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</si>
  <si>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</si>
  <si>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</si>
  <si>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</si>
  <si>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</si>
  <si>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</si>
  <si>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</si>
  <si>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</si>
  <si>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</si>
  <si>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</si>
  <si>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</si>
  <si>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</si>
  <si>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</si>
  <si>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</si>
  <si>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</si>
  <si>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</si>
  <si>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</si>
  <si>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</si>
  <si>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</si>
  <si>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</si>
  <si>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</si>
  <si>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</si>
  <si>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</si>
  <si>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</si>
  <si>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</si>
  <si>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</si>
  <si>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</si>
  <si>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</si>
  <si>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</si>
  <si>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</si>
  <si>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</si>
  <si>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</si>
  <si>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</si>
  <si>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</si>
  <si>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</si>
  <si>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</si>
  <si>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</si>
  <si>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</si>
  <si>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</si>
  <si>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</si>
  <si>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</si>
  <si>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</si>
  <si>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</si>
  <si>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</si>
  <si>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</si>
  <si>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</si>
  <si>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</si>
  <si>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</si>
  <si>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</si>
  <si>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</si>
  <si>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</si>
  <si>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</si>
  <si>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</si>
  <si>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</si>
  <si>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</si>
  <si>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</si>
  <si>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</si>
  <si>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</si>
  <si>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</si>
  <si>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</si>
  <si>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</si>
  <si>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</si>
  <si>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</si>
  <si>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</si>
  <si>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</si>
  <si>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</si>
  <si>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</si>
  <si>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</si>
  <si>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</si>
  <si>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</si>
  <si>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</si>
  <si>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</si>
  <si>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</si>
  <si>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</si>
  <si>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</si>
  <si>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</si>
  <si>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</si>
  <si>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</si>
  <si>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</si>
  <si>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</si>
  <si>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</si>
  <si>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</si>
  <si>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</si>
  <si>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 xml:space="preserve"> увеличение доли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</si>
  <si>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</si>
  <si>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5.1</t>
  </si>
  <si>
    <t>5.2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</si>
  <si>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</si>
  <si>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№31-ЗГО От 03.07.2023</t>
  </si>
  <si>
    <t>№67-ЗГО От 19,12,2023</t>
  </si>
  <si>
    <t>уточнили мероприятия на управление</t>
  </si>
  <si>
    <t xml:space="preserve">все расходы кроме субсидий </t>
  </si>
  <si>
    <t xml:space="preserve"> приобретение спортивного инвентаря и оборудования для физкультурно-спортивных организаций (2912) областная субсидия</t>
  </si>
  <si>
    <t xml:space="preserve">обеспечение доплаты педагогам 7 437,9тр, 5 170,0тр коммунальные расходы, 3 284,0-прочие расходы  </t>
  </si>
  <si>
    <t xml:space="preserve">2024 г.    №67-зго от 19.12.2023                             </t>
  </si>
  <si>
    <t xml:space="preserve">2025 г.  №67-зго от 19.12.2023                       </t>
  </si>
  <si>
    <t>контроль</t>
  </si>
  <si>
    <t>5.3</t>
  </si>
  <si>
    <t>областной бюджет</t>
  </si>
  <si>
    <t xml:space="preserve">350 тр 3 шк на баскетбол ваыделено дополнительно Минспортом </t>
  </si>
  <si>
    <t xml:space="preserve">Договор на 3 шк </t>
  </si>
  <si>
    <t>дополнительные средства на проведение мероприятий: техобслуживание электромеханических мешений - 52,3тр, приобретение мгкого инвентар дл утбольных и хоккейных команд -601тр, выездные мероприятия- 1300,1тр, перераспределение с субсидии 2904- 237,8тр,-катки 2500тр</t>
  </si>
  <si>
    <t>255,4тр -компенсация за медецинское обслуживание</t>
  </si>
  <si>
    <t xml:space="preserve">2023г.- сш 1 проведение экспертизы ПСД-110,тр, сш 4 замена розлива отопления-172,5тр, сш 3 ремонт окон (депутатские)-240,0тр, сш 3 водоотведение стадиона шк33-2030,9тр, СШ 5 ремонт спорт.зала пр. Гагарина, 5 линия, 3в-2513,6, ремонт и противопожарные- 4,3млн. р, тоннель- 15,1млн.р.;                       2024-2025гг.-средства перераспределены на ремонт МКУ УФКиС ЗГО г. Златоуст пл. 3  Интернационала д.12             </t>
  </si>
  <si>
    <t>204тр- сш 4 аренда зала Строителей, 14; 423,3тр-сш 5 аренда спортивных объектов; 124тр -сш 5 прочие по аренде</t>
  </si>
  <si>
    <t xml:space="preserve">63тр -сш 7 обеспечение доступности МГН; 77тр- столбики; 124тр - сш 7 оснащение центра ГТО; 124,9 тр-сш7 перераспределение, 305тр -сш 8; 903тр - 8 шк часы и барильефы </t>
  </si>
  <si>
    <t xml:space="preserve">3 шк баскебол дополнительные средства выделено Минспортом </t>
  </si>
  <si>
    <t xml:space="preserve">2024 г.                             </t>
  </si>
  <si>
    <t xml:space="preserve">2025 г.   </t>
  </si>
  <si>
    <t xml:space="preserve">2026 г.    </t>
  </si>
  <si>
    <t>4.13</t>
  </si>
  <si>
    <t>Перечень основных мероприятий муниципальной программы Златоустовского городского округа «Развитие физической культуры и спорта  в Златоустовском городском округе»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</si>
  <si>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</si>
  <si>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</si>
  <si>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</si>
  <si>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</si>
  <si>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</si>
  <si>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</si>
  <si>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</si>
  <si>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</si>
  <si>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</si>
  <si>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</si>
  <si>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</si>
  <si>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</si>
  <si>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</si>
  <si>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(2914)</t>
  </si>
  <si>
    <t>МКУ УФКиС ЗГО</t>
  </si>
  <si>
    <t>исполнители/                             соисполнители мероприятий</t>
  </si>
  <si>
    <t xml:space="preserve">Решение СД ЗГО от 01.04.2024г. № 10-ЗГО                          </t>
  </si>
  <si>
    <t>расходы на ремонт и противопожарные мероприятия 2901</t>
  </si>
  <si>
    <t>Цель: 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</si>
  <si>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ПРИЛОЖЕНИЕ 1  к Пояснительной</t>
  </si>
  <si>
    <t>расходы перенесены, в связи с  перераспределением денежных средств в муниципальную программу «Реализация инициативных проектов Златоустовского городского округа» (398-П от 09.04.2024г.);</t>
  </si>
  <si>
    <t>к муниципальной программе</t>
  </si>
  <si>
    <t xml:space="preserve">Приложение 1 </t>
  </si>
  <si>
    <t>ПРИЛОЖЕНИЕ</t>
  </si>
  <si>
    <t>2023 г.</t>
  </si>
  <si>
    <t xml:space="preserve"> увеличение доли граждан Златоустовского городского округа, систематически занимающихся физической культурой и спортом, в общей численности населения данной категории Златоустовского городского округа -70%
</t>
  </si>
  <si>
    <t>Утверждено</t>
  </si>
  <si>
    <t xml:space="preserve">Решение СД ЗГО от 02.07.2024г. № 28-ЗГО                          </t>
  </si>
  <si>
    <t xml:space="preserve">Уточнение объемов финансирования, в соответствии с заключенным соглашением с МинСпортом
</t>
  </si>
  <si>
    <t>прочие расходы  расходы- 1 251,4 тр.: .- МАУ ДО СШОР №8 приобретение спецодежды и обуви- 147,7тр,       МАУ ДО СШОР №1 приобретение патронов-431,6тр, МАУДО СШОР № 5 охрана труда-22,0тр, МАУДО СШ № 7 расходы в рамках муниципального задания -650,0тр.               33 284,5 закупка товаров, работ услуг для обеспечения муниципальных нужд (дотация)</t>
  </si>
  <si>
    <t>МАУДО СШОР № 5 ремонт и противопожарные мероприятия-665,9 тр,; МАУДО СШ № 7 восстановление огнезащитного покрытия элементов конструкций кровли здания ФОК Таганай- 498,2 тр,  ремонт и противопожарные мероприятия- 138,7тр,; МАУДО СШ № 3 ремонт стадиона пр. Гагарина 5-я линия д.3В- 3 090,5тр, ремонт кровли спортивного зала "Булат"- 992,0 тр.; МБУДО СШ №4 монтаж пожарной сигнализации по адресу ул. Урицкого 36а- 177,2тр.: МАУДО СШОР № 8 нанесение разметки на баскетбольную и волейбольную площадки -79,9тр., ремонт помещений 1,2,3 первого этажа и №1 подвала в здание ул. К. Маркса 28,-169,8тр,  приобретение материалов для отсыпки футбольного поля с искусственным покрытием стадиона Металлург - 1 млн руб.</t>
  </si>
  <si>
    <t>МАУ ДО СШОР №8 завершение реконструкции стадиона Металлург - оснащение прыжковой ямы- 3 338,5тр, МАУДО СШ № 7 оснащение центра тестирования ГТО (мебель, компьютерная техника-591,8тр, МАУДО СШОР № 5 приобретение мебели -529,1тр</t>
  </si>
  <si>
    <t xml:space="preserve">Приобретение инвентаря МАУ ДО СШОР №5 </t>
  </si>
  <si>
    <t>оплата услуг специалистов по организации физкультурно-оздоровительной и спортивно-массовой работы с населением старшего возраста (2915)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</si>
  <si>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</si>
  <si>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</si>
  <si>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 xml:space="preserve"> оплата расходов арендуемых спортивных объектов (2923)</t>
  </si>
  <si>
    <t>приобретение основных средств (за исключением спортивного инвентаря и оборудования для физкультурно-спортивных организаций) (2907)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</si>
  <si>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</si>
  <si>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оплата услуг специалистов по организации физкультурно-оздоровительной и спортивно-массовой работы с населением среднего возраста (2916)</t>
  </si>
  <si>
    <t>оплата услуг специалистов по организации обучения детей плаванию по программе «Плавание для всех» (2906)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</si>
  <si>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</si>
  <si>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(2903)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</si>
  <si>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</si>
  <si>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проведение муниципальных официальных физкультурных и спортивных мероприятий   ( 2904)</t>
  </si>
  <si>
    <t>подготовка и участие в соревнованиях, включенных в единый областной календарный план (2905)</t>
  </si>
  <si>
    <t>заливка и содержание катков (2910)</t>
  </si>
  <si>
    <t>финансовое обеспечение выполнения функций органов местного самоуправления</t>
  </si>
  <si>
    <t>проведение мероприятий по информационно-просветительской работе, в том числе в информационно- телекоммуникационных сетях (2919)</t>
  </si>
  <si>
    <t>расходов арендуемых спортивных объектов(2923)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</si>
  <si>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</si>
  <si>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2024г. - (Ремонт стадиона "Булат", находящегося по адресному ориентиру: г. Златоуст, ул. Спортивная ,1 А)</t>
  </si>
  <si>
    <t>реконструкция лыжного стадиона им. С. И.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</si>
  <si>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строительство физкультурно-оздоровительного комплекса с игровым залом по адресу стадион "Булат" г. Златоуст</t>
  </si>
  <si>
    <t>капитальные вложения в объекты физической культуры и спорта, находящихся в муниципальной собственности, в целях развития спортивной инфраструктуры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</si>
  <si>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</si>
  <si>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</si>
  <si>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реконструкция лыжного стадиона                               им. С. И.Ишмуратовой со строительством биатлонного стрельбища по адресу: Челябинская область, г. Златоуст, квартал                           № 152 Златоустовского участкового лесничества ОГУ " Миасское лесничество"</t>
  </si>
  <si>
    <t xml:space="preserve">строительство физкультурно-оздоровительного комплекса с залом  единоборств по адресу Челябинская область, г. Златоуст, поселок Айский </t>
  </si>
  <si>
    <t xml:space="preserve"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</t>
  </si>
  <si>
    <t>Аренда спортивного зала для  МАУ ДО СШ №3</t>
  </si>
  <si>
    <t>приобретение спортивного инвентаря и оборудования для спортивных школ и физкультурно-спортивных организаций (2912)</t>
  </si>
  <si>
    <t>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(2926)</t>
  </si>
  <si>
    <t>постановлением Администрации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</si>
  <si>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 (2918)</t>
  </si>
  <si>
    <t>проведение муниципальных официальных физкультурных и спортивных мероприятий      (2904)</t>
  </si>
  <si>
    <t xml:space="preserve">Решение СД ЗГО от 01.11.2024г. № 47-ЗГО                          </t>
  </si>
  <si>
    <t>фонд оплаты труда, ремонт</t>
  </si>
  <si>
    <t>на организацию участия учащихся в официальных физкультурных мероприятиях и спортивных мероприятиях в 2024г.</t>
  </si>
  <si>
    <t>приобретение мягкого онвентаря, кбков, медалей мишенныых установак, заливка катков, участие в проведении мероприятий</t>
  </si>
  <si>
    <t xml:space="preserve">2027 г.    </t>
  </si>
  <si>
    <t>государственная поддержка организаций, входящих в систему спортивной подготовки (2917)</t>
  </si>
  <si>
    <t xml:space="preserve"> проведение мероприятий по информационно-просветительской работе, в том числе в информационно- телекоммуникационных сетях (2919)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</si>
  <si>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(2909)</t>
  </si>
  <si>
    <t xml:space="preserve">Перечень  мероприятий муниципальной программы Златоустовского городского округа «Развитие физической культуры  и спорта  в Златоустовском городском округе» </t>
  </si>
  <si>
    <t xml:space="preserve">МКУ УФКиС ЗГО </t>
  </si>
  <si>
    <t>6.14</t>
  </si>
  <si>
    <t>МКУ УФКИС ЗГО</t>
  </si>
  <si>
    <t xml:space="preserve">заливка и содержание катков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</si>
</sst>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"/>
    <numFmt numFmtId="167" formatCode="0.0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b/>
      <sz val="1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9"/>
      <color rgb="FFFF0000"/>
      <name val="Times New Roman"/>
      <family val="1"/>
      <charset val="204"/>
    </font>
    <font>
      <sz val="19"/>
      <color theme="0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7">
    <xf numFmtId="0" fontId="0" fillId="0" borderId="0" xfId="0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0" fontId="27" fillId="2" borderId="0" xfId="0" applyFont="1" applyFill="1"/>
    <xf numFmtId="166" fontId="3" fillId="2" borderId="0" xfId="0" applyNumberFormat="1" applyFont="1" applyFill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167" fontId="15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29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0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0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0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0" fillId="2" borderId="24" xfId="0" applyNumberFormat="1" applyFont="1" applyFill="1" applyBorder="1" applyAlignment="1">
      <alignment vertical="center"/>
    </xf>
    <xf numFmtId="166" fontId="30" fillId="2" borderId="2" xfId="0" applyNumberFormat="1" applyFont="1" applyFill="1" applyBorder="1" applyAlignment="1">
      <alignment vertical="center"/>
    </xf>
    <xf numFmtId="166" fontId="30" fillId="2" borderId="23" xfId="0" applyNumberFormat="1" applyFont="1" applyFill="1" applyBorder="1" applyAlignment="1">
      <alignment vertical="center"/>
    </xf>
    <xf numFmtId="166" fontId="30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166" fontId="15" fillId="3" borderId="1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4" fontId="32" fillId="2" borderId="0" xfId="0" applyNumberFormat="1" applyFont="1" applyFill="1"/>
    <xf numFmtId="4" fontId="20" fillId="2" borderId="1" xfId="0" applyNumberFormat="1" applyFont="1" applyFill="1" applyBorder="1" applyAlignment="1">
      <alignment vertical="center"/>
    </xf>
    <xf numFmtId="4" fontId="20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164" fontId="31" fillId="2" borderId="0" xfId="0" applyNumberFormat="1" applyFont="1" applyFill="1"/>
    <xf numFmtId="166" fontId="0" fillId="2" borderId="0" xfId="0" applyNumberFormat="1" applyFill="1"/>
    <xf numFmtId="0" fontId="13" fillId="2" borderId="1" xfId="0" applyFont="1" applyFill="1" applyBorder="1" applyAlignment="1">
      <alignment horizontal="center" wrapText="1"/>
    </xf>
    <xf numFmtId="164" fontId="10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165" fontId="17" fillId="2" borderId="1" xfId="0" applyNumberFormat="1" applyFont="1" applyFill="1" applyBorder="1"/>
    <xf numFmtId="0" fontId="33" fillId="2" borderId="0" xfId="0" applyFont="1" applyFill="1"/>
    <xf numFmtId="4" fontId="33" fillId="2" borderId="0" xfId="0" applyNumberFormat="1" applyFont="1" applyFill="1"/>
    <xf numFmtId="0" fontId="16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2" fontId="18" fillId="2" borderId="17" xfId="0" applyNumberFormat="1" applyFont="1" applyFill="1" applyBorder="1" applyAlignment="1">
      <alignment horizontal="center" vertical="center"/>
    </xf>
    <xf numFmtId="49" fontId="22" fillId="2" borderId="17" xfId="0" applyNumberFormat="1" applyFont="1" applyFill="1" applyBorder="1" applyAlignment="1">
      <alignment horizontal="center" vertical="center"/>
    </xf>
    <xf numFmtId="49" fontId="22" fillId="2" borderId="28" xfId="0" applyNumberFormat="1" applyFont="1" applyFill="1" applyBorder="1" applyAlignment="1">
      <alignment horizontal="center" vertical="center"/>
    </xf>
    <xf numFmtId="0" fontId="13" fillId="2" borderId="18" xfId="0" applyFont="1" applyFill="1" applyBorder="1"/>
    <xf numFmtId="0" fontId="13" fillId="2" borderId="17" xfId="0" applyFont="1" applyFill="1" applyBorder="1" applyAlignment="1">
      <alignment horizontal="center" wrapText="1"/>
    </xf>
    <xf numFmtId="165" fontId="13" fillId="2" borderId="18" xfId="0" applyNumberFormat="1" applyFont="1" applyFill="1" applyBorder="1"/>
    <xf numFmtId="0" fontId="13" fillId="2" borderId="18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left" wrapText="1"/>
    </xf>
    <xf numFmtId="49" fontId="13" fillId="2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wrapText="1"/>
    </xf>
    <xf numFmtId="0" fontId="17" fillId="2" borderId="18" xfId="0" applyFont="1" applyFill="1" applyBorder="1"/>
    <xf numFmtId="0" fontId="20" fillId="2" borderId="17" xfId="0" applyFont="1" applyFill="1" applyBorder="1" applyAlignment="1">
      <alignment horizontal="center"/>
    </xf>
    <xf numFmtId="4" fontId="34" fillId="2" borderId="18" xfId="0" applyNumberFormat="1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right" vertical="center"/>
    </xf>
    <xf numFmtId="0" fontId="17" fillId="2" borderId="12" xfId="0" applyFont="1" applyFill="1" applyBorder="1"/>
    <xf numFmtId="4" fontId="35" fillId="2" borderId="13" xfId="0" applyNumberFormat="1" applyFont="1" applyFill="1" applyBorder="1"/>
    <xf numFmtId="2" fontId="14" fillId="2" borderId="1" xfId="0" applyNumberFormat="1" applyFont="1" applyFill="1" applyBorder="1" applyAlignment="1">
      <alignment vertical="center" wrapText="1"/>
    </xf>
    <xf numFmtId="4" fontId="11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/>
    <xf numFmtId="166" fontId="15" fillId="3" borderId="1" xfId="0" applyNumberFormat="1" applyFont="1" applyFill="1" applyBorder="1" applyAlignment="1">
      <alignment vertical="center"/>
    </xf>
    <xf numFmtId="166" fontId="37" fillId="2" borderId="1" xfId="0" applyNumberFormat="1" applyFont="1" applyFill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9" fillId="2" borderId="0" xfId="0" applyFont="1" applyFill="1"/>
    <xf numFmtId="0" fontId="36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37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/>
    <xf numFmtId="165" fontId="40" fillId="2" borderId="1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9" fontId="36" fillId="2" borderId="5" xfId="0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22" fillId="2" borderId="28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2" fontId="14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left" vertical="justify" wrapText="1"/>
    </xf>
    <xf numFmtId="0" fontId="13" fillId="2" borderId="17" xfId="0" applyFont="1" applyFill="1" applyBorder="1" applyAlignment="1">
      <alignment horizontal="center" vertical="center"/>
    </xf>
    <xf numFmtId="1" fontId="16" fillId="2" borderId="17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0" xfId="0" applyFont="1" applyFill="1" applyAlignment="1">
      <alignment horizontal="right" wrapText="1"/>
    </xf>
    <xf numFmtId="0" fontId="13" fillId="2" borderId="17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14" fillId="0" borderId="1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4" fontId="0" fillId="2" borderId="0" xfId="0" applyNumberFormat="1" applyFont="1" applyFill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4" fontId="4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/>
    <xf numFmtId="4" fontId="14" fillId="2" borderId="1" xfId="0" applyNumberFormat="1" applyFont="1" applyFill="1" applyBorder="1"/>
    <xf numFmtId="4" fontId="5" fillId="2" borderId="1" xfId="0" applyNumberFormat="1" applyFont="1" applyFill="1" applyBorder="1"/>
    <xf numFmtId="4" fontId="4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tabSelected="1" view="pageBreakPreview" topLeftCell="A87" zoomScale="60" zoomScaleNormal="60" workbookViewId="0">
      <selection sqref="A1:R98"/>
    </sheetView>
  </sheetViews>
  <sheetFormatPr defaultColWidth="9.109375" defaultRowHeight="23.4" x14ac:dyDescent="0.45"/>
  <cols>
    <col min="1" max="1" width="8.88671875" style="182" customWidth="1"/>
    <col min="2" max="2" width="67.33203125" style="446" customWidth="1"/>
    <col min="3" max="3" width="17.88671875" style="8" hidden="1" customWidth="1"/>
    <col min="4" max="4" width="21.33203125" style="253" customWidth="1"/>
    <col min="5" max="5" width="28" style="253" hidden="1" customWidth="1"/>
    <col min="6" max="6" width="28.33203125" style="253" hidden="1" customWidth="1"/>
    <col min="7" max="7" width="24.88671875" style="253" bestFit="1" customWidth="1"/>
    <col min="8" max="9" width="28.33203125" style="253" hidden="1" customWidth="1"/>
    <col min="10" max="10" width="24.88671875" style="253" bestFit="1" customWidth="1"/>
    <col min="11" max="11" width="28.33203125" style="253" hidden="1" customWidth="1"/>
    <col min="12" max="13" width="24.88671875" style="253" bestFit="1" customWidth="1"/>
    <col min="14" max="14" width="38.109375" style="254" customWidth="1"/>
    <col min="15" max="15" width="36.109375" style="455" customWidth="1"/>
    <col min="16" max="16" width="45.88671875" style="447" hidden="1" customWidth="1"/>
    <col min="17" max="17" width="35" style="447" customWidth="1"/>
    <col min="18" max="18" width="42.109375" style="447" customWidth="1"/>
    <col min="19" max="19" width="0.6640625" style="447" hidden="1" customWidth="1"/>
    <col min="20" max="24" width="9.109375" style="447" hidden="1" customWidth="1"/>
    <col min="25" max="25" width="6.88671875" style="447" customWidth="1"/>
    <col min="26" max="16384" width="9.109375" style="447"/>
  </cols>
  <sheetData>
    <row r="1" spans="1:18" ht="30.75" customHeight="1" x14ac:dyDescent="0.45">
      <c r="C1" s="447"/>
      <c r="D1" s="448"/>
      <c r="E1" s="448"/>
      <c r="F1" s="448"/>
      <c r="G1" s="448"/>
      <c r="H1" s="448"/>
      <c r="I1" s="448"/>
      <c r="J1" s="448"/>
      <c r="K1" s="448"/>
      <c r="L1" s="448"/>
      <c r="M1" s="448"/>
      <c r="O1" s="288" t="s">
        <v>174</v>
      </c>
      <c r="P1" s="288"/>
      <c r="Q1" s="288"/>
      <c r="R1" s="288"/>
    </row>
    <row r="2" spans="1:18" ht="29.25" customHeight="1" x14ac:dyDescent="0.45">
      <c r="C2" s="447"/>
      <c r="D2" s="448"/>
      <c r="E2" s="448"/>
      <c r="F2" s="448"/>
      <c r="G2" s="448"/>
      <c r="H2" s="448"/>
      <c r="I2" s="448"/>
      <c r="J2" s="448"/>
      <c r="K2" s="448"/>
      <c r="L2" s="448"/>
      <c r="M2" s="448"/>
      <c r="O2" s="288" t="s">
        <v>177</v>
      </c>
      <c r="P2" s="288"/>
      <c r="Q2" s="288"/>
      <c r="R2" s="288"/>
    </row>
    <row r="3" spans="1:18" ht="24" customHeight="1" x14ac:dyDescent="0.45">
      <c r="C3" s="447"/>
      <c r="D3" s="448"/>
      <c r="E3" s="448"/>
      <c r="F3" s="448"/>
      <c r="G3" s="448"/>
      <c r="H3" s="448"/>
      <c r="I3" s="448"/>
      <c r="J3" s="448"/>
      <c r="K3" s="448"/>
      <c r="L3" s="448"/>
      <c r="M3" s="448"/>
      <c r="O3" s="288" t="s">
        <v>214</v>
      </c>
      <c r="P3" s="288"/>
      <c r="Q3" s="288"/>
      <c r="R3" s="288"/>
    </row>
    <row r="4" spans="1:18" ht="27" customHeight="1" x14ac:dyDescent="0.45">
      <c r="C4" s="447"/>
      <c r="D4" s="448"/>
      <c r="E4" s="448"/>
      <c r="F4" s="448"/>
      <c r="G4" s="448"/>
      <c r="H4" s="448"/>
      <c r="I4" s="448"/>
      <c r="J4" s="448"/>
      <c r="K4" s="448"/>
      <c r="L4" s="448"/>
      <c r="M4" s="448"/>
      <c r="O4" s="288" t="s">
        <v>79</v>
      </c>
      <c r="P4" s="288"/>
      <c r="Q4" s="288"/>
      <c r="R4" s="288"/>
    </row>
    <row r="5" spans="1:18" ht="29.25" customHeight="1" x14ac:dyDescent="0.45">
      <c r="C5" s="447"/>
      <c r="D5" s="448"/>
      <c r="E5" s="448"/>
      <c r="F5" s="448"/>
      <c r="G5" s="448"/>
      <c r="H5" s="448"/>
      <c r="I5" s="448"/>
      <c r="J5" s="448"/>
      <c r="K5" s="448"/>
      <c r="L5" s="448"/>
      <c r="M5" s="448"/>
      <c r="O5" s="288"/>
      <c r="P5" s="288"/>
      <c r="Q5" s="288"/>
      <c r="R5" s="288"/>
    </row>
    <row r="6" spans="1:18" ht="21.75" customHeight="1" x14ac:dyDescent="0.4">
      <c r="C6" s="447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252"/>
      <c r="O6" s="282"/>
      <c r="P6" s="223"/>
      <c r="Q6" s="223"/>
      <c r="R6" s="223"/>
    </row>
    <row r="7" spans="1:18" ht="31.5" customHeight="1" x14ac:dyDescent="0.45">
      <c r="C7" s="447"/>
      <c r="D7" s="448"/>
      <c r="E7" s="448"/>
      <c r="F7" s="448"/>
      <c r="G7" s="448"/>
      <c r="H7" s="448"/>
      <c r="I7" s="448"/>
      <c r="J7" s="448"/>
      <c r="K7" s="448"/>
      <c r="L7" s="448"/>
      <c r="M7" s="448"/>
      <c r="O7" s="288" t="s">
        <v>173</v>
      </c>
      <c r="P7" s="288"/>
      <c r="Q7" s="288"/>
      <c r="R7" s="288"/>
    </row>
    <row r="8" spans="1:18" ht="27.75" customHeight="1" x14ac:dyDescent="0.45">
      <c r="C8" s="447"/>
      <c r="D8" s="448"/>
      <c r="E8" s="448"/>
      <c r="F8" s="448"/>
      <c r="G8" s="448"/>
      <c r="H8" s="448"/>
      <c r="I8" s="448"/>
      <c r="J8" s="448"/>
      <c r="K8" s="448"/>
      <c r="L8" s="448"/>
      <c r="M8" s="448"/>
      <c r="O8" s="288" t="s">
        <v>172</v>
      </c>
      <c r="P8" s="288"/>
      <c r="Q8" s="288"/>
      <c r="R8" s="288"/>
    </row>
    <row r="9" spans="1:18" ht="27.75" customHeight="1" x14ac:dyDescent="0.4">
      <c r="C9" s="447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252"/>
      <c r="O9" s="282"/>
      <c r="P9" s="282"/>
      <c r="Q9" s="282"/>
      <c r="R9" s="282"/>
    </row>
    <row r="10" spans="1:18" ht="57" customHeight="1" x14ac:dyDescent="0.55000000000000004">
      <c r="A10" s="292" t="s">
        <v>225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</row>
    <row r="11" spans="1:18" ht="28.5" customHeight="1" x14ac:dyDescent="0.45"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8" t="s">
        <v>101</v>
      </c>
    </row>
    <row r="12" spans="1:18" ht="25.2" x14ac:dyDescent="0.3">
      <c r="A12" s="293" t="s">
        <v>1</v>
      </c>
      <c r="B12" s="293" t="s">
        <v>2</v>
      </c>
      <c r="C12" s="251"/>
      <c r="D12" s="301" t="s">
        <v>175</v>
      </c>
      <c r="E12" s="287"/>
      <c r="F12" s="287"/>
      <c r="G12" s="301" t="s">
        <v>146</v>
      </c>
      <c r="H12" s="287"/>
      <c r="I12" s="287"/>
      <c r="J12" s="301" t="s">
        <v>147</v>
      </c>
      <c r="K12" s="221"/>
      <c r="L12" s="301" t="s">
        <v>148</v>
      </c>
      <c r="M12" s="301" t="s">
        <v>221</v>
      </c>
      <c r="N12" s="290" t="s">
        <v>3</v>
      </c>
      <c r="O12" s="293" t="s">
        <v>4</v>
      </c>
      <c r="P12" s="293" t="s">
        <v>4</v>
      </c>
      <c r="Q12" s="293" t="s">
        <v>166</v>
      </c>
      <c r="R12" s="293" t="s">
        <v>5</v>
      </c>
    </row>
    <row r="13" spans="1:18" ht="46.5" customHeight="1" x14ac:dyDescent="0.3">
      <c r="A13" s="293"/>
      <c r="B13" s="293"/>
      <c r="C13" s="31" t="s">
        <v>80</v>
      </c>
      <c r="D13" s="301"/>
      <c r="E13" s="281" t="s">
        <v>72</v>
      </c>
      <c r="F13" s="281" t="s">
        <v>133</v>
      </c>
      <c r="G13" s="301"/>
      <c r="H13" s="281" t="s">
        <v>72</v>
      </c>
      <c r="I13" s="281" t="s">
        <v>134</v>
      </c>
      <c r="J13" s="301"/>
      <c r="K13" s="222" t="s">
        <v>72</v>
      </c>
      <c r="L13" s="301"/>
      <c r="M13" s="301"/>
      <c r="N13" s="290"/>
      <c r="O13" s="293"/>
      <c r="P13" s="293"/>
      <c r="Q13" s="293"/>
      <c r="R13" s="293"/>
    </row>
    <row r="14" spans="1:18" s="184" customFormat="1" ht="42.75" customHeight="1" x14ac:dyDescent="0.6">
      <c r="A14" s="297" t="s">
        <v>6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</row>
    <row r="15" spans="1:18" s="87" customFormat="1" ht="54.75" customHeight="1" x14ac:dyDescent="0.45">
      <c r="A15" s="296" t="s">
        <v>126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89" t="s">
        <v>176</v>
      </c>
    </row>
    <row r="16" spans="1:18" s="87" customFormat="1" ht="107.25" customHeight="1" x14ac:dyDescent="0.45">
      <c r="A16" s="312" t="s">
        <v>84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289"/>
    </row>
    <row r="17" spans="1:18" ht="107.25" customHeight="1" x14ac:dyDescent="0.3">
      <c r="A17" s="308">
        <v>1</v>
      </c>
      <c r="B17" s="305" t="s">
        <v>31</v>
      </c>
      <c r="C17" s="25">
        <f>C24+C26+C27+C28+C29+C30</f>
        <v>23003.7</v>
      </c>
      <c r="D17" s="222">
        <f>D24+D26+D27+D28+D29+D30</f>
        <v>28774.5</v>
      </c>
      <c r="E17" s="222">
        <f>E24+E26+E27+E28+E29+E30</f>
        <v>5770.8</v>
      </c>
      <c r="F17" s="222">
        <f>F24+F26+F27+F28+F29+F30</f>
        <v>19980.199999999997</v>
      </c>
      <c r="G17" s="266">
        <v>51262.540999999997</v>
      </c>
      <c r="H17" s="222"/>
      <c r="I17" s="222">
        <f>I24+I26+I27+I28+I29+I30</f>
        <v>19980.199999999997</v>
      </c>
      <c r="J17" s="266">
        <f>J24+J26+J27+J28+J29+J30+J32</f>
        <v>35027.599999999999</v>
      </c>
      <c r="K17" s="266"/>
      <c r="L17" s="266">
        <f>L24+L26+L27+L28+L29+L30</f>
        <v>35024.5</v>
      </c>
      <c r="M17" s="266">
        <f>M24+M26+M27+M28+M29+M30</f>
        <v>35024.6</v>
      </c>
      <c r="N17" s="267">
        <f>D17+G17+J17+L17+M17</f>
        <v>185113.74100000001</v>
      </c>
      <c r="O17" s="273" t="s">
        <v>7</v>
      </c>
      <c r="P17" s="273"/>
      <c r="Q17" s="273" t="s">
        <v>165</v>
      </c>
      <c r="R17" s="289"/>
    </row>
    <row r="18" spans="1:18" ht="46.5" customHeight="1" x14ac:dyDescent="0.3">
      <c r="A18" s="309"/>
      <c r="B18" s="306"/>
      <c r="C18" s="25">
        <f>C25</f>
        <v>2584.5</v>
      </c>
      <c r="D18" s="222">
        <f>D25</f>
        <v>2834.5</v>
      </c>
      <c r="E18" s="222">
        <f>E25</f>
        <v>250</v>
      </c>
      <c r="F18" s="222">
        <f>F25</f>
        <v>2584.5</v>
      </c>
      <c r="G18" s="266">
        <f>'пояснительная '!D12</f>
        <v>2734.7</v>
      </c>
      <c r="H18" s="222"/>
      <c r="I18" s="222">
        <f>I25</f>
        <v>2584.5</v>
      </c>
      <c r="J18" s="266">
        <f>J25+J33+J55</f>
        <v>3426.4532799999997</v>
      </c>
      <c r="K18" s="266">
        <f>K25+K40+K55</f>
        <v>841.95327999999995</v>
      </c>
      <c r="L18" s="266">
        <f>L25+L40</f>
        <v>2664.9775</v>
      </c>
      <c r="M18" s="266">
        <f>M25+M40</f>
        <v>2664.9775</v>
      </c>
      <c r="N18" s="267">
        <f t="shared" ref="N18:N20" si="0">D18+G18+J18+L18+M18</f>
        <v>14325.60828</v>
      </c>
      <c r="O18" s="273" t="s">
        <v>8</v>
      </c>
      <c r="P18" s="273"/>
      <c r="Q18" s="273"/>
      <c r="R18" s="289"/>
    </row>
    <row r="19" spans="1:18" ht="46.5" customHeight="1" x14ac:dyDescent="0.3">
      <c r="A19" s="449"/>
      <c r="B19" s="450"/>
      <c r="C19" s="25"/>
      <c r="D19" s="222">
        <v>0</v>
      </c>
      <c r="E19" s="222"/>
      <c r="F19" s="222"/>
      <c r="G19" s="266">
        <v>0</v>
      </c>
      <c r="H19" s="222"/>
      <c r="I19" s="222"/>
      <c r="J19" s="266">
        <f>J34</f>
        <v>2699.7777799999999</v>
      </c>
      <c r="K19" s="266"/>
      <c r="L19" s="266">
        <v>0</v>
      </c>
      <c r="M19" s="266">
        <v>0</v>
      </c>
      <c r="N19" s="267">
        <f t="shared" si="0"/>
        <v>2699.7777799999999</v>
      </c>
      <c r="O19" s="273" t="s">
        <v>9</v>
      </c>
      <c r="P19" s="273"/>
      <c r="Q19" s="273"/>
      <c r="R19" s="289"/>
    </row>
    <row r="20" spans="1:18" ht="108.75" customHeight="1" x14ac:dyDescent="0.3">
      <c r="A20" s="275"/>
      <c r="B20" s="280" t="s">
        <v>37</v>
      </c>
      <c r="C20" s="25">
        <f>C18+C17</f>
        <v>25588.2</v>
      </c>
      <c r="D20" s="222">
        <f>D18+D17</f>
        <v>31609</v>
      </c>
      <c r="E20" s="222">
        <f t="shared" ref="E20:I20" si="1">E18+E17</f>
        <v>6020.8</v>
      </c>
      <c r="F20" s="222">
        <f t="shared" si="1"/>
        <v>22564.699999999997</v>
      </c>
      <c r="G20" s="266">
        <f>G17+G18+G19</f>
        <v>53997.240999999995</v>
      </c>
      <c r="H20" s="222">
        <f t="shared" si="1"/>
        <v>0</v>
      </c>
      <c r="I20" s="222">
        <f t="shared" si="1"/>
        <v>22564.699999999997</v>
      </c>
      <c r="J20" s="266">
        <f>J18+J17+J19</f>
        <v>41153.831059999997</v>
      </c>
      <c r="K20" s="266">
        <f t="shared" ref="K20:M20" si="2">K18+K17+K19</f>
        <v>841.95327999999995</v>
      </c>
      <c r="L20" s="266">
        <f t="shared" si="2"/>
        <v>37689.477500000001</v>
      </c>
      <c r="M20" s="266">
        <f t="shared" si="2"/>
        <v>37689.577499999999</v>
      </c>
      <c r="N20" s="267">
        <f t="shared" si="0"/>
        <v>202139.12705999997</v>
      </c>
      <c r="O20" s="273"/>
      <c r="P20" s="273"/>
      <c r="Q20" s="273"/>
      <c r="R20" s="289"/>
    </row>
    <row r="21" spans="1:18" ht="35.25" customHeight="1" x14ac:dyDescent="0.3">
      <c r="A21" s="275"/>
      <c r="B21" s="280" t="s">
        <v>10</v>
      </c>
      <c r="C21" s="25"/>
      <c r="D21" s="451">
        <v>31609</v>
      </c>
      <c r="E21" s="284"/>
      <c r="F21" s="284"/>
      <c r="G21" s="266"/>
      <c r="H21" s="284"/>
      <c r="I21" s="284"/>
      <c r="J21" s="268"/>
      <c r="K21" s="268"/>
      <c r="L21" s="268"/>
      <c r="M21" s="268"/>
      <c r="N21" s="267"/>
      <c r="O21" s="273"/>
      <c r="P21" s="285"/>
      <c r="Q21" s="285"/>
      <c r="R21" s="289"/>
    </row>
    <row r="22" spans="1:18" ht="24" hidden="1" customHeight="1" x14ac:dyDescent="0.3">
      <c r="A22" s="275"/>
      <c r="B22" s="280"/>
      <c r="C22" s="25"/>
      <c r="D22" s="451">
        <f>D21-D20</f>
        <v>0</v>
      </c>
      <c r="E22" s="284"/>
      <c r="F22" s="284"/>
      <c r="G22" s="266">
        <f>'пояснительная '!D15</f>
        <v>38332.800000000003</v>
      </c>
      <c r="H22" s="284"/>
      <c r="I22" s="284"/>
      <c r="J22" s="268"/>
      <c r="K22" s="268"/>
      <c r="L22" s="268"/>
      <c r="M22" s="268"/>
      <c r="N22" s="267">
        <f t="shared" ref="N22:N23" si="3">D22+G22+J22+L22+M22</f>
        <v>38332.800000000003</v>
      </c>
      <c r="O22" s="273"/>
      <c r="P22" s="285"/>
      <c r="Q22" s="285"/>
      <c r="R22" s="289"/>
    </row>
    <row r="23" spans="1:18" ht="24" hidden="1" customHeight="1" x14ac:dyDescent="0.3">
      <c r="A23" s="275"/>
      <c r="B23" s="280"/>
      <c r="C23" s="25"/>
      <c r="D23" s="451"/>
      <c r="E23" s="284"/>
      <c r="F23" s="284"/>
      <c r="G23" s="266">
        <f>'пояснительная '!D16</f>
        <v>-1971.1999999999898</v>
      </c>
      <c r="H23" s="284"/>
      <c r="I23" s="284"/>
      <c r="J23" s="268"/>
      <c r="K23" s="268"/>
      <c r="L23" s="268"/>
      <c r="M23" s="268"/>
      <c r="N23" s="267">
        <f t="shared" si="3"/>
        <v>-1971.1999999999898</v>
      </c>
      <c r="O23" s="273"/>
      <c r="P23" s="285"/>
      <c r="Q23" s="285"/>
      <c r="R23" s="289"/>
    </row>
    <row r="24" spans="1:18" ht="66.75" customHeight="1" x14ac:dyDescent="0.3">
      <c r="A24" s="313" t="s">
        <v>11</v>
      </c>
      <c r="B24" s="311" t="s">
        <v>215</v>
      </c>
      <c r="C24" s="25">
        <v>100</v>
      </c>
      <c r="D24" s="222">
        <v>100</v>
      </c>
      <c r="E24" s="222">
        <f t="shared" ref="E24:E46" si="4">D24-C24</f>
        <v>0</v>
      </c>
      <c r="F24" s="222">
        <v>100</v>
      </c>
      <c r="G24" s="266">
        <v>2.7</v>
      </c>
      <c r="H24" s="222">
        <f>G24-F24</f>
        <v>-97.3</v>
      </c>
      <c r="I24" s="222">
        <v>100</v>
      </c>
      <c r="J24" s="266">
        <v>3</v>
      </c>
      <c r="K24" s="266">
        <f t="shared" ref="K24:K46" si="5">J24-I24</f>
        <v>-97</v>
      </c>
      <c r="L24" s="266">
        <f>J24</f>
        <v>3</v>
      </c>
      <c r="M24" s="266">
        <f>J24</f>
        <v>3</v>
      </c>
      <c r="N24" s="267">
        <f>D24+G24+J24+L24+M24</f>
        <v>111.7</v>
      </c>
      <c r="O24" s="273" t="s">
        <v>12</v>
      </c>
      <c r="P24" s="293" t="s">
        <v>138</v>
      </c>
      <c r="Q24" s="273"/>
      <c r="R24" s="289"/>
    </row>
    <row r="25" spans="1:18" ht="55.5" customHeight="1" x14ac:dyDescent="0.3">
      <c r="A25" s="314"/>
      <c r="B25" s="311"/>
      <c r="C25" s="25">
        <v>2584.5</v>
      </c>
      <c r="D25" s="222">
        <v>2834.5</v>
      </c>
      <c r="E25" s="222">
        <f t="shared" si="4"/>
        <v>250</v>
      </c>
      <c r="F25" s="222">
        <v>2584.5</v>
      </c>
      <c r="G25" s="266">
        <f>'пояснительная '!D18</f>
        <v>2734.7</v>
      </c>
      <c r="H25" s="222">
        <f>G25-F25</f>
        <v>150.19999999999982</v>
      </c>
      <c r="I25" s="222">
        <v>2584.5</v>
      </c>
      <c r="J25" s="266">
        <v>2664.9775</v>
      </c>
      <c r="K25" s="266">
        <f t="shared" si="5"/>
        <v>80.477499999999964</v>
      </c>
      <c r="L25" s="266">
        <f>J25</f>
        <v>2664.9775</v>
      </c>
      <c r="M25" s="266">
        <f>J25</f>
        <v>2664.9775</v>
      </c>
      <c r="N25" s="267">
        <f t="shared" ref="N25:N54" si="6">D25+G25+J25+L25+M25</f>
        <v>13564.1325</v>
      </c>
      <c r="O25" s="273" t="s">
        <v>8</v>
      </c>
      <c r="P25" s="452"/>
      <c r="Q25" s="453"/>
      <c r="R25" s="289"/>
    </row>
    <row r="26" spans="1:18" ht="79.5" customHeight="1" x14ac:dyDescent="0.3">
      <c r="A26" s="276" t="s">
        <v>13</v>
      </c>
      <c r="B26" s="278" t="s">
        <v>216</v>
      </c>
      <c r="C26" s="25">
        <v>2358.6999999999998</v>
      </c>
      <c r="D26" s="222">
        <v>1996</v>
      </c>
      <c r="E26" s="222">
        <f t="shared" si="4"/>
        <v>-362.69999999999982</v>
      </c>
      <c r="F26" s="222">
        <v>2056.1</v>
      </c>
      <c r="G26" s="266">
        <v>3413.52</v>
      </c>
      <c r="H26" s="222">
        <f t="shared" ref="H26:H45" si="7">G26-F26</f>
        <v>1357.42</v>
      </c>
      <c r="I26" s="222">
        <v>2056.1</v>
      </c>
      <c r="J26" s="266">
        <v>3321.3</v>
      </c>
      <c r="K26" s="266">
        <f t="shared" si="5"/>
        <v>1265.2000000000003</v>
      </c>
      <c r="L26" s="266">
        <v>3321.3</v>
      </c>
      <c r="M26" s="266">
        <v>3321.3</v>
      </c>
      <c r="N26" s="267">
        <f t="shared" si="6"/>
        <v>15373.419999999998</v>
      </c>
      <c r="O26" s="273" t="s">
        <v>12</v>
      </c>
      <c r="P26" s="273" t="s">
        <v>129</v>
      </c>
      <c r="Q26" s="273"/>
      <c r="R26" s="289"/>
    </row>
    <row r="27" spans="1:18" ht="79.5" customHeight="1" x14ac:dyDescent="0.3">
      <c r="A27" s="276" t="s">
        <v>14</v>
      </c>
      <c r="B27" s="278" t="s">
        <v>196</v>
      </c>
      <c r="C27" s="25">
        <v>11117.2</v>
      </c>
      <c r="D27" s="222">
        <v>12059.5</v>
      </c>
      <c r="E27" s="222">
        <f t="shared" si="4"/>
        <v>942.29999999999927</v>
      </c>
      <c r="F27" s="222">
        <v>8452.5</v>
      </c>
      <c r="G27" s="266">
        <v>14827</v>
      </c>
      <c r="H27" s="222">
        <f t="shared" si="7"/>
        <v>6374.5</v>
      </c>
      <c r="I27" s="222">
        <v>8452.5</v>
      </c>
      <c r="J27" s="266">
        <v>14500</v>
      </c>
      <c r="K27" s="266">
        <f t="shared" si="5"/>
        <v>6047.5</v>
      </c>
      <c r="L27" s="266">
        <f>J27</f>
        <v>14500</v>
      </c>
      <c r="M27" s="266">
        <v>14500</v>
      </c>
      <c r="N27" s="267">
        <f t="shared" si="6"/>
        <v>70386.5</v>
      </c>
      <c r="O27" s="273" t="s">
        <v>12</v>
      </c>
      <c r="P27" s="273"/>
      <c r="Q27" s="273"/>
      <c r="R27" s="289"/>
    </row>
    <row r="28" spans="1:18" ht="60.75" customHeight="1" x14ac:dyDescent="0.3">
      <c r="A28" s="276" t="s">
        <v>15</v>
      </c>
      <c r="B28" s="278" t="s">
        <v>229</v>
      </c>
      <c r="C28" s="25">
        <v>3000</v>
      </c>
      <c r="D28" s="222">
        <v>3500</v>
      </c>
      <c r="E28" s="222">
        <f t="shared" si="4"/>
        <v>500</v>
      </c>
      <c r="F28" s="222">
        <v>6000</v>
      </c>
      <c r="G28" s="266">
        <f>'пояснительная '!D21</f>
        <v>500</v>
      </c>
      <c r="H28" s="222">
        <f t="shared" si="7"/>
        <v>-5500</v>
      </c>
      <c r="I28" s="222">
        <v>6000</v>
      </c>
      <c r="J28" s="266">
        <v>5000</v>
      </c>
      <c r="K28" s="266">
        <f t="shared" si="5"/>
        <v>-1000</v>
      </c>
      <c r="L28" s="266">
        <v>5000</v>
      </c>
      <c r="M28" s="266">
        <v>5000</v>
      </c>
      <c r="N28" s="267">
        <f>D28+G28+J28+L28+M28</f>
        <v>19000</v>
      </c>
      <c r="O28" s="273" t="s">
        <v>12</v>
      </c>
      <c r="P28" s="273" t="s">
        <v>139</v>
      </c>
      <c r="Q28" s="273"/>
      <c r="R28" s="289"/>
    </row>
    <row r="29" spans="1:18" ht="72.75" customHeight="1" x14ac:dyDescent="0.3">
      <c r="A29" s="276" t="s">
        <v>16</v>
      </c>
      <c r="B29" s="278" t="s">
        <v>198</v>
      </c>
      <c r="C29" s="25">
        <v>5861</v>
      </c>
      <c r="D29" s="222">
        <v>10552.2</v>
      </c>
      <c r="E29" s="222">
        <f t="shared" si="4"/>
        <v>4691.2000000000007</v>
      </c>
      <c r="F29" s="222">
        <v>3371.6</v>
      </c>
      <c r="G29" s="266">
        <v>18953.221000000001</v>
      </c>
      <c r="H29" s="222">
        <f t="shared" si="7"/>
        <v>15581.621000000001</v>
      </c>
      <c r="I29" s="222">
        <v>3371.6</v>
      </c>
      <c r="J29" s="266">
        <f>16720.3-5000</f>
        <v>11720.3</v>
      </c>
      <c r="K29" s="266">
        <f t="shared" si="5"/>
        <v>8348.6999999999989</v>
      </c>
      <c r="L29" s="266">
        <f>16720.2-5000</f>
        <v>11720.2</v>
      </c>
      <c r="M29" s="266">
        <f>J29</f>
        <v>11720.3</v>
      </c>
      <c r="N29" s="267">
        <f t="shared" si="6"/>
        <v>64666.221000000005</v>
      </c>
      <c r="O29" s="273" t="s">
        <v>12</v>
      </c>
      <c r="P29" s="284" t="s">
        <v>140</v>
      </c>
      <c r="Q29" s="284"/>
      <c r="R29" s="289"/>
    </row>
    <row r="30" spans="1:18" ht="104.25" customHeight="1" x14ac:dyDescent="0.3">
      <c r="A30" s="276" t="s">
        <v>17</v>
      </c>
      <c r="B30" s="278" t="s">
        <v>223</v>
      </c>
      <c r="C30" s="25">
        <v>566.79999999999995</v>
      </c>
      <c r="D30" s="222">
        <v>566.79999999999995</v>
      </c>
      <c r="E30" s="222">
        <f t="shared" si="4"/>
        <v>0</v>
      </c>
      <c r="F30" s="222">
        <v>0</v>
      </c>
      <c r="G30" s="266">
        <f>'пояснительная '!D23</f>
        <v>540</v>
      </c>
      <c r="H30" s="222">
        <f t="shared" si="7"/>
        <v>540</v>
      </c>
      <c r="I30" s="222">
        <v>0</v>
      </c>
      <c r="J30" s="266">
        <v>480</v>
      </c>
      <c r="K30" s="266">
        <f t="shared" si="5"/>
        <v>480</v>
      </c>
      <c r="L30" s="266">
        <f t="shared" ref="L30" si="8">J30</f>
        <v>480</v>
      </c>
      <c r="M30" s="266">
        <f>J30</f>
        <v>480</v>
      </c>
      <c r="N30" s="267">
        <f t="shared" si="6"/>
        <v>2546.8000000000002</v>
      </c>
      <c r="O30" s="273" t="s">
        <v>12</v>
      </c>
      <c r="P30" s="273"/>
      <c r="Q30" s="273"/>
      <c r="R30" s="289"/>
    </row>
    <row r="31" spans="1:18" ht="120" customHeight="1" x14ac:dyDescent="0.3">
      <c r="A31" s="276" t="s">
        <v>18</v>
      </c>
      <c r="B31" s="278" t="str">
        <f>'пояснительная '!B24</f>
        <v>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(2926)</v>
      </c>
      <c r="C31" s="25"/>
      <c r="D31" s="222">
        <v>0</v>
      </c>
      <c r="E31" s="222"/>
      <c r="F31" s="222"/>
      <c r="G31" s="266">
        <v>13026.1</v>
      </c>
      <c r="H31" s="222"/>
      <c r="I31" s="222"/>
      <c r="J31" s="266">
        <v>0</v>
      </c>
      <c r="K31" s="266"/>
      <c r="L31" s="266">
        <v>0</v>
      </c>
      <c r="M31" s="266">
        <v>0</v>
      </c>
      <c r="N31" s="267">
        <f t="shared" si="6"/>
        <v>13026.1</v>
      </c>
      <c r="O31" s="273" t="s">
        <v>12</v>
      </c>
      <c r="P31" s="273"/>
      <c r="Q31" s="273"/>
      <c r="R31" s="289"/>
    </row>
    <row r="32" spans="1:18" ht="24.6" x14ac:dyDescent="0.3">
      <c r="A32" s="319" t="s">
        <v>19</v>
      </c>
      <c r="B32" s="318" t="s">
        <v>222</v>
      </c>
      <c r="C32" s="25"/>
      <c r="D32" s="222">
        <v>0</v>
      </c>
      <c r="E32" s="222"/>
      <c r="F32" s="222"/>
      <c r="G32" s="266">
        <v>0</v>
      </c>
      <c r="H32" s="222"/>
      <c r="I32" s="222"/>
      <c r="J32" s="266">
        <v>3</v>
      </c>
      <c r="K32" s="266"/>
      <c r="L32" s="266">
        <v>0</v>
      </c>
      <c r="M32" s="266">
        <v>0</v>
      </c>
      <c r="N32" s="267">
        <f t="shared" si="6"/>
        <v>3</v>
      </c>
      <c r="O32" s="273" t="s">
        <v>12</v>
      </c>
      <c r="P32" s="273"/>
      <c r="Q32" s="273"/>
      <c r="R32" s="289"/>
    </row>
    <row r="33" spans="1:18" ht="24.6" x14ac:dyDescent="0.3">
      <c r="A33" s="454"/>
      <c r="B33" s="454"/>
      <c r="C33" s="25"/>
      <c r="D33" s="222">
        <v>0</v>
      </c>
      <c r="E33" s="222"/>
      <c r="F33" s="222"/>
      <c r="G33" s="266">
        <v>0</v>
      </c>
      <c r="H33" s="222"/>
      <c r="I33" s="222"/>
      <c r="J33" s="266">
        <v>761.47577999999999</v>
      </c>
      <c r="K33" s="266"/>
      <c r="L33" s="266">
        <v>0</v>
      </c>
      <c r="M33" s="266">
        <v>0</v>
      </c>
      <c r="N33" s="267">
        <f t="shared" si="6"/>
        <v>761.47577999999999</v>
      </c>
      <c r="O33" s="273" t="s">
        <v>8</v>
      </c>
      <c r="P33" s="273"/>
      <c r="Q33" s="273"/>
      <c r="R33" s="289"/>
    </row>
    <row r="34" spans="1:18" ht="24.6" x14ac:dyDescent="0.3">
      <c r="A34" s="450"/>
      <c r="B34" s="450"/>
      <c r="C34" s="25"/>
      <c r="D34" s="222">
        <v>0</v>
      </c>
      <c r="E34" s="222"/>
      <c r="F34" s="222"/>
      <c r="G34" s="266">
        <v>0</v>
      </c>
      <c r="H34" s="222"/>
      <c r="I34" s="222"/>
      <c r="J34" s="266">
        <v>2699.7777799999999</v>
      </c>
      <c r="K34" s="266"/>
      <c r="L34" s="266">
        <v>0</v>
      </c>
      <c r="M34" s="266">
        <v>0</v>
      </c>
      <c r="N34" s="267">
        <f t="shared" si="6"/>
        <v>2699.7777799999999</v>
      </c>
      <c r="O34" s="273" t="s">
        <v>9</v>
      </c>
      <c r="P34" s="273"/>
      <c r="Q34" s="273"/>
      <c r="R34" s="289"/>
    </row>
    <row r="35" spans="1:18" s="264" customFormat="1" ht="50.25" customHeight="1" x14ac:dyDescent="0.3">
      <c r="A35" s="302">
        <v>2</v>
      </c>
      <c r="B35" s="322" t="s">
        <v>32</v>
      </c>
      <c r="C35" s="261"/>
      <c r="D35" s="262">
        <v>560</v>
      </c>
      <c r="E35" s="262"/>
      <c r="F35" s="262"/>
      <c r="G35" s="269">
        <v>116</v>
      </c>
      <c r="H35" s="262"/>
      <c r="I35" s="262"/>
      <c r="J35" s="269">
        <v>0</v>
      </c>
      <c r="K35" s="269"/>
      <c r="L35" s="269">
        <v>0</v>
      </c>
      <c r="M35" s="269">
        <v>0</v>
      </c>
      <c r="N35" s="267">
        <f t="shared" si="6"/>
        <v>676</v>
      </c>
      <c r="O35" s="263" t="s">
        <v>12</v>
      </c>
      <c r="P35" s="263"/>
      <c r="Q35" s="263"/>
      <c r="R35" s="289"/>
    </row>
    <row r="36" spans="1:18" s="264" customFormat="1" ht="50.25" customHeight="1" x14ac:dyDescent="0.3">
      <c r="A36" s="303"/>
      <c r="B36" s="323"/>
      <c r="C36" s="261"/>
      <c r="D36" s="262">
        <v>1016.4</v>
      </c>
      <c r="E36" s="262"/>
      <c r="F36" s="262"/>
      <c r="G36" s="269">
        <v>600</v>
      </c>
      <c r="H36" s="262"/>
      <c r="I36" s="262"/>
      <c r="J36" s="269">
        <v>0</v>
      </c>
      <c r="K36" s="269"/>
      <c r="L36" s="269">
        <v>0</v>
      </c>
      <c r="M36" s="269"/>
      <c r="N36" s="267">
        <f t="shared" si="6"/>
        <v>1616.4</v>
      </c>
      <c r="O36" s="263" t="s">
        <v>8</v>
      </c>
      <c r="P36" s="263"/>
      <c r="Q36" s="263"/>
      <c r="R36" s="289"/>
    </row>
    <row r="37" spans="1:18" s="264" customFormat="1" ht="85.5" customHeight="1" x14ac:dyDescent="0.3">
      <c r="A37" s="303"/>
      <c r="B37" s="324"/>
      <c r="C37" s="261"/>
      <c r="D37" s="262">
        <v>6692.4</v>
      </c>
      <c r="E37" s="262"/>
      <c r="F37" s="262"/>
      <c r="G37" s="269">
        <v>2257.1999999999998</v>
      </c>
      <c r="H37" s="262"/>
      <c r="I37" s="262"/>
      <c r="J37" s="269">
        <v>0</v>
      </c>
      <c r="K37" s="269"/>
      <c r="L37" s="269">
        <v>0</v>
      </c>
      <c r="M37" s="269">
        <v>0</v>
      </c>
      <c r="N37" s="267">
        <f t="shared" si="6"/>
        <v>8949.5999999999985</v>
      </c>
      <c r="O37" s="263" t="s">
        <v>9</v>
      </c>
      <c r="P37" s="263"/>
      <c r="Q37" s="263"/>
      <c r="R37" s="289"/>
    </row>
    <row r="38" spans="1:18" s="264" customFormat="1" ht="79.5" customHeight="1" x14ac:dyDescent="0.3">
      <c r="A38" s="304"/>
      <c r="B38" s="265" t="s">
        <v>38</v>
      </c>
      <c r="C38" s="261"/>
      <c r="D38" s="262">
        <f>D35+D36+D37</f>
        <v>8268.7999999999993</v>
      </c>
      <c r="E38" s="262">
        <f t="shared" ref="E38:K38" si="9">E35+E36+E37</f>
        <v>0</v>
      </c>
      <c r="F38" s="262">
        <f t="shared" si="9"/>
        <v>0</v>
      </c>
      <c r="G38" s="269">
        <f t="shared" si="9"/>
        <v>2973.2</v>
      </c>
      <c r="H38" s="262">
        <f t="shared" si="9"/>
        <v>0</v>
      </c>
      <c r="I38" s="262">
        <f t="shared" si="9"/>
        <v>0</v>
      </c>
      <c r="J38" s="269">
        <f t="shared" si="9"/>
        <v>0</v>
      </c>
      <c r="K38" s="269">
        <f t="shared" si="9"/>
        <v>0</v>
      </c>
      <c r="L38" s="269">
        <v>0</v>
      </c>
      <c r="M38" s="269">
        <v>0</v>
      </c>
      <c r="N38" s="267">
        <f>D38+G38+J38+L38+M38</f>
        <v>11242</v>
      </c>
      <c r="O38" s="263"/>
      <c r="P38" s="263"/>
      <c r="Q38" s="263" t="s">
        <v>228</v>
      </c>
      <c r="R38" s="289"/>
    </row>
    <row r="39" spans="1:18" ht="37.5" customHeight="1" x14ac:dyDescent="0.3">
      <c r="A39" s="313" t="s">
        <v>48</v>
      </c>
      <c r="B39" s="320" t="s">
        <v>222</v>
      </c>
      <c r="C39" s="25">
        <v>500</v>
      </c>
      <c r="D39" s="222">
        <v>500</v>
      </c>
      <c r="E39" s="222">
        <f t="shared" si="4"/>
        <v>0</v>
      </c>
      <c r="F39" s="222">
        <v>500</v>
      </c>
      <c r="G39" s="266">
        <f>'пояснительная '!D29</f>
        <v>116</v>
      </c>
      <c r="H39" s="222">
        <f t="shared" si="7"/>
        <v>-384</v>
      </c>
      <c r="I39" s="222">
        <v>0</v>
      </c>
      <c r="J39" s="269">
        <v>0</v>
      </c>
      <c r="K39" s="266">
        <f>J32-I39</f>
        <v>3</v>
      </c>
      <c r="L39" s="266">
        <v>0</v>
      </c>
      <c r="M39" s="266">
        <v>0</v>
      </c>
      <c r="N39" s="267">
        <f>D39+G39+J32+L39+M39</f>
        <v>619</v>
      </c>
      <c r="O39" s="273" t="s">
        <v>12</v>
      </c>
      <c r="P39" s="273"/>
      <c r="Q39" s="273"/>
      <c r="R39" s="289"/>
    </row>
    <row r="40" spans="1:18" ht="38.25" customHeight="1" x14ac:dyDescent="0.3">
      <c r="A40" s="314"/>
      <c r="B40" s="311"/>
      <c r="C40" s="25">
        <v>874.6</v>
      </c>
      <c r="D40" s="222">
        <v>874.6</v>
      </c>
      <c r="E40" s="222">
        <f t="shared" si="4"/>
        <v>0</v>
      </c>
      <c r="F40" s="222">
        <v>914.7</v>
      </c>
      <c r="G40" s="266">
        <f>'пояснительная '!D30</f>
        <v>600</v>
      </c>
      <c r="H40" s="222">
        <f t="shared" si="7"/>
        <v>-314.70000000000005</v>
      </c>
      <c r="I40" s="222">
        <v>0</v>
      </c>
      <c r="J40" s="269">
        <v>0</v>
      </c>
      <c r="K40" s="266">
        <f>J33-I40</f>
        <v>761.47577999999999</v>
      </c>
      <c r="L40" s="266">
        <v>0</v>
      </c>
      <c r="M40" s="266">
        <v>0</v>
      </c>
      <c r="N40" s="267">
        <f>D40+G40+J33+L40+M40</f>
        <v>2236.0757800000001</v>
      </c>
      <c r="O40" s="273" t="s">
        <v>8</v>
      </c>
      <c r="P40" s="273"/>
      <c r="Q40" s="273"/>
      <c r="R40" s="289"/>
    </row>
    <row r="41" spans="1:18" ht="31.5" customHeight="1" x14ac:dyDescent="0.3">
      <c r="A41" s="314"/>
      <c r="B41" s="311"/>
      <c r="C41" s="25">
        <v>3290.2</v>
      </c>
      <c r="D41" s="222">
        <v>3290.2</v>
      </c>
      <c r="E41" s="222">
        <f t="shared" si="4"/>
        <v>0</v>
      </c>
      <c r="F41" s="222">
        <v>3440.8</v>
      </c>
      <c r="G41" s="266">
        <f>'пояснительная '!D31</f>
        <v>2257.1999999999998</v>
      </c>
      <c r="H41" s="222">
        <f t="shared" si="7"/>
        <v>-1183.6000000000004</v>
      </c>
      <c r="I41" s="222">
        <v>0</v>
      </c>
      <c r="J41" s="269">
        <v>0</v>
      </c>
      <c r="K41" s="266">
        <f>J34-I41</f>
        <v>2699.7777799999999</v>
      </c>
      <c r="L41" s="266">
        <v>0</v>
      </c>
      <c r="M41" s="266">
        <v>0</v>
      </c>
      <c r="N41" s="267">
        <f>D41+G41+J34+L41+M41</f>
        <v>8247.17778</v>
      </c>
      <c r="O41" s="273" t="s">
        <v>9</v>
      </c>
      <c r="P41" s="273"/>
      <c r="Q41" s="273"/>
      <c r="R41" s="289"/>
    </row>
    <row r="42" spans="1:18" ht="72.75" customHeight="1" x14ac:dyDescent="0.3">
      <c r="A42" s="277"/>
      <c r="B42" s="278" t="s">
        <v>60</v>
      </c>
      <c r="C42" s="25">
        <f>C39+C40+C41</f>
        <v>4664.7999999999993</v>
      </c>
      <c r="D42" s="222">
        <f>D39+D40+D41</f>
        <v>4664.7999999999993</v>
      </c>
      <c r="E42" s="222">
        <f t="shared" si="4"/>
        <v>0</v>
      </c>
      <c r="F42" s="222">
        <f>F39+F40+F41</f>
        <v>4855.5</v>
      </c>
      <c r="G42" s="266">
        <f>G39+G40+G41</f>
        <v>2973.2</v>
      </c>
      <c r="H42" s="222">
        <f t="shared" si="7"/>
        <v>-1882.3000000000002</v>
      </c>
      <c r="I42" s="222">
        <f>I39+I40+I41</f>
        <v>0</v>
      </c>
      <c r="J42" s="266">
        <v>0</v>
      </c>
      <c r="K42" s="266">
        <f t="shared" si="5"/>
        <v>0</v>
      </c>
      <c r="L42" s="266">
        <v>0</v>
      </c>
      <c r="M42" s="266">
        <v>0</v>
      </c>
      <c r="N42" s="267">
        <f t="shared" si="6"/>
        <v>7637.9999999999991</v>
      </c>
      <c r="O42" s="273"/>
      <c r="P42" s="273"/>
      <c r="Q42" s="273"/>
      <c r="R42" s="289"/>
    </row>
    <row r="43" spans="1:18" ht="76.5" customHeight="1" x14ac:dyDescent="0.3">
      <c r="A43" s="313" t="s">
        <v>61</v>
      </c>
      <c r="B43" s="311" t="s">
        <v>201</v>
      </c>
      <c r="C43" s="25">
        <v>60</v>
      </c>
      <c r="D43" s="222">
        <v>60</v>
      </c>
      <c r="E43" s="222">
        <f t="shared" si="4"/>
        <v>0</v>
      </c>
      <c r="F43" s="222">
        <v>62</v>
      </c>
      <c r="G43" s="266">
        <f>'пояснительная '!D33</f>
        <v>0</v>
      </c>
      <c r="H43" s="222">
        <f t="shared" si="7"/>
        <v>-62</v>
      </c>
      <c r="I43" s="222">
        <v>0</v>
      </c>
      <c r="J43" s="266">
        <v>0</v>
      </c>
      <c r="K43" s="266">
        <f t="shared" si="5"/>
        <v>0</v>
      </c>
      <c r="L43" s="266">
        <v>0</v>
      </c>
      <c r="M43" s="266">
        <v>0</v>
      </c>
      <c r="N43" s="267">
        <f t="shared" si="6"/>
        <v>60</v>
      </c>
      <c r="O43" s="273" t="s">
        <v>12</v>
      </c>
      <c r="P43" s="273"/>
      <c r="Q43" s="273"/>
      <c r="R43" s="289"/>
    </row>
    <row r="44" spans="1:18" ht="62.25" customHeight="1" x14ac:dyDescent="0.3">
      <c r="A44" s="314"/>
      <c r="B44" s="311"/>
      <c r="C44" s="25">
        <v>141.80000000000001</v>
      </c>
      <c r="D44" s="222">
        <v>141.80000000000001</v>
      </c>
      <c r="E44" s="222">
        <f t="shared" si="4"/>
        <v>0</v>
      </c>
      <c r="F44" s="222">
        <v>147.19999999999999</v>
      </c>
      <c r="G44" s="266">
        <f>'пояснительная '!D34</f>
        <v>0</v>
      </c>
      <c r="H44" s="222">
        <f t="shared" si="7"/>
        <v>-147.19999999999999</v>
      </c>
      <c r="I44" s="222">
        <v>0</v>
      </c>
      <c r="J44" s="266">
        <v>0</v>
      </c>
      <c r="K44" s="266">
        <f t="shared" si="5"/>
        <v>0</v>
      </c>
      <c r="L44" s="266">
        <v>0</v>
      </c>
      <c r="M44" s="266">
        <v>0</v>
      </c>
      <c r="N44" s="267">
        <f t="shared" si="6"/>
        <v>141.80000000000001</v>
      </c>
      <c r="O44" s="273" t="s">
        <v>8</v>
      </c>
      <c r="P44" s="273"/>
      <c r="Q44" s="273"/>
      <c r="R44" s="289"/>
    </row>
    <row r="45" spans="1:18" ht="76.5" customHeight="1" x14ac:dyDescent="0.3">
      <c r="A45" s="314"/>
      <c r="B45" s="311"/>
      <c r="C45" s="25">
        <v>3402.2</v>
      </c>
      <c r="D45" s="222">
        <v>3402.2</v>
      </c>
      <c r="E45" s="222">
        <f t="shared" si="4"/>
        <v>0</v>
      </c>
      <c r="F45" s="222">
        <v>3533</v>
      </c>
      <c r="G45" s="266">
        <f>'пояснительная '!D35</f>
        <v>0</v>
      </c>
      <c r="H45" s="222">
        <f t="shared" si="7"/>
        <v>-3533</v>
      </c>
      <c r="I45" s="222">
        <v>0</v>
      </c>
      <c r="J45" s="266">
        <v>0</v>
      </c>
      <c r="K45" s="266">
        <f t="shared" si="5"/>
        <v>0</v>
      </c>
      <c r="L45" s="266">
        <v>0</v>
      </c>
      <c r="M45" s="266">
        <v>0</v>
      </c>
      <c r="N45" s="267">
        <f t="shared" si="6"/>
        <v>3402.2</v>
      </c>
      <c r="O45" s="273" t="s">
        <v>9</v>
      </c>
      <c r="P45" s="273"/>
      <c r="Q45" s="273"/>
      <c r="R45" s="289"/>
    </row>
    <row r="46" spans="1:18" ht="223.5" customHeight="1" x14ac:dyDescent="0.3">
      <c r="A46" s="277"/>
      <c r="B46" s="278" t="s">
        <v>69</v>
      </c>
      <c r="C46" s="25">
        <f>C43+C44+C45</f>
        <v>3604</v>
      </c>
      <c r="D46" s="222">
        <f t="shared" ref="D46:J46" si="10">D43+D44+D45</f>
        <v>3604</v>
      </c>
      <c r="E46" s="222">
        <f t="shared" si="4"/>
        <v>0</v>
      </c>
      <c r="F46" s="222">
        <f t="shared" si="10"/>
        <v>3742.2</v>
      </c>
      <c r="G46" s="266">
        <f>'пояснительная '!D36</f>
        <v>0</v>
      </c>
      <c r="H46" s="222">
        <f t="shared" si="10"/>
        <v>-3742.2</v>
      </c>
      <c r="I46" s="222">
        <f t="shared" si="10"/>
        <v>0</v>
      </c>
      <c r="J46" s="266">
        <f t="shared" si="10"/>
        <v>0</v>
      </c>
      <c r="K46" s="266">
        <f t="shared" si="5"/>
        <v>0</v>
      </c>
      <c r="L46" s="266">
        <v>0</v>
      </c>
      <c r="M46" s="266">
        <v>0</v>
      </c>
      <c r="N46" s="267">
        <f t="shared" si="6"/>
        <v>3604</v>
      </c>
      <c r="O46" s="273"/>
      <c r="P46" s="273"/>
      <c r="Q46" s="273"/>
      <c r="R46" s="289"/>
    </row>
    <row r="47" spans="1:18" ht="78" customHeight="1" x14ac:dyDescent="0.3">
      <c r="A47" s="308">
        <v>3</v>
      </c>
      <c r="B47" s="305" t="s">
        <v>51</v>
      </c>
      <c r="C47" s="25">
        <v>7251.3</v>
      </c>
      <c r="D47" s="222">
        <v>7506.7</v>
      </c>
      <c r="E47" s="222">
        <f>D47-C47</f>
        <v>255.39999999999964</v>
      </c>
      <c r="F47" s="222">
        <v>6849.6</v>
      </c>
      <c r="G47" s="266">
        <v>10304.700000000001</v>
      </c>
      <c r="H47" s="222">
        <f>G47-F47</f>
        <v>3455.1000000000004</v>
      </c>
      <c r="I47" s="222">
        <v>6849.6</v>
      </c>
      <c r="J47" s="266">
        <v>8194.6</v>
      </c>
      <c r="K47" s="266">
        <f>J47-I47</f>
        <v>1345</v>
      </c>
      <c r="L47" s="266">
        <v>8194.6</v>
      </c>
      <c r="M47" s="266">
        <v>8194.6</v>
      </c>
      <c r="N47" s="267">
        <f>D47+G47+J47+L47+M47</f>
        <v>42395.199999999997</v>
      </c>
      <c r="O47" s="273" t="s">
        <v>12</v>
      </c>
      <c r="P47" s="273" t="s">
        <v>141</v>
      </c>
      <c r="Q47" s="273" t="s">
        <v>165</v>
      </c>
      <c r="R47" s="289"/>
    </row>
    <row r="48" spans="1:18" ht="78" customHeight="1" x14ac:dyDescent="0.3">
      <c r="A48" s="449"/>
      <c r="B48" s="450"/>
      <c r="C48" s="25"/>
      <c r="D48" s="222">
        <v>0</v>
      </c>
      <c r="E48" s="222"/>
      <c r="F48" s="222"/>
      <c r="G48" s="266">
        <v>250</v>
      </c>
      <c r="H48" s="222"/>
      <c r="I48" s="222"/>
      <c r="J48" s="266">
        <v>0</v>
      </c>
      <c r="K48" s="266"/>
      <c r="L48" s="266">
        <v>0</v>
      </c>
      <c r="M48" s="266">
        <v>0</v>
      </c>
      <c r="N48" s="267">
        <f t="shared" si="6"/>
        <v>250</v>
      </c>
      <c r="O48" s="273" t="s">
        <v>8</v>
      </c>
      <c r="P48" s="273"/>
      <c r="Q48" s="273"/>
      <c r="R48" s="289"/>
    </row>
    <row r="49" spans="1:18" ht="57" customHeight="1" x14ac:dyDescent="0.3">
      <c r="A49" s="275">
        <v>4</v>
      </c>
      <c r="B49" s="280" t="s">
        <v>86</v>
      </c>
      <c r="C49" s="25">
        <f>C50+C51</f>
        <v>40000</v>
      </c>
      <c r="D49" s="222">
        <f>D50+D51</f>
        <v>40000</v>
      </c>
      <c r="E49" s="222">
        <f t="shared" ref="E49:F49" si="11">E50+E51</f>
        <v>0</v>
      </c>
      <c r="F49" s="222">
        <f t="shared" si="11"/>
        <v>0</v>
      </c>
      <c r="G49" s="266">
        <f>'пояснительная '!D38</f>
        <v>0</v>
      </c>
      <c r="H49" s="222"/>
      <c r="I49" s="222"/>
      <c r="J49" s="266">
        <v>0</v>
      </c>
      <c r="K49" s="266"/>
      <c r="L49" s="266">
        <v>0</v>
      </c>
      <c r="M49" s="266">
        <v>0</v>
      </c>
      <c r="N49" s="267">
        <f t="shared" si="6"/>
        <v>40000</v>
      </c>
      <c r="O49" s="273"/>
      <c r="P49" s="273"/>
      <c r="Q49" s="273" t="s">
        <v>165</v>
      </c>
      <c r="R49" s="289"/>
    </row>
    <row r="50" spans="1:18" ht="117" customHeight="1" x14ac:dyDescent="0.3">
      <c r="A50" s="315" t="s">
        <v>54</v>
      </c>
      <c r="B50" s="299" t="s">
        <v>210</v>
      </c>
      <c r="C50" s="25">
        <v>40</v>
      </c>
      <c r="D50" s="222">
        <v>40</v>
      </c>
      <c r="E50" s="222"/>
      <c r="F50" s="222">
        <v>0</v>
      </c>
      <c r="G50" s="266">
        <f>'пояснительная '!D39</f>
        <v>0</v>
      </c>
      <c r="H50" s="222"/>
      <c r="I50" s="222">
        <v>0</v>
      </c>
      <c r="J50" s="266">
        <v>0</v>
      </c>
      <c r="K50" s="266"/>
      <c r="L50" s="266">
        <v>0</v>
      </c>
      <c r="M50" s="266">
        <v>0</v>
      </c>
      <c r="N50" s="267">
        <f t="shared" si="6"/>
        <v>40</v>
      </c>
      <c r="O50" s="273" t="str">
        <f>O47</f>
        <v>Бюджет ЗГО</v>
      </c>
      <c r="P50" s="273"/>
      <c r="Q50" s="273"/>
      <c r="R50" s="289"/>
    </row>
    <row r="51" spans="1:18" ht="117" customHeight="1" x14ac:dyDescent="0.3">
      <c r="A51" s="316"/>
      <c r="B51" s="300"/>
      <c r="C51" s="25">
        <v>39960</v>
      </c>
      <c r="D51" s="222">
        <v>39960</v>
      </c>
      <c r="E51" s="222"/>
      <c r="F51" s="222">
        <v>0</v>
      </c>
      <c r="G51" s="266">
        <f>'пояснительная '!D40</f>
        <v>0</v>
      </c>
      <c r="H51" s="222"/>
      <c r="I51" s="222">
        <v>0</v>
      </c>
      <c r="J51" s="266">
        <v>0</v>
      </c>
      <c r="K51" s="266"/>
      <c r="L51" s="266">
        <v>0</v>
      </c>
      <c r="M51" s="266">
        <v>0</v>
      </c>
      <c r="N51" s="267">
        <f t="shared" si="6"/>
        <v>39960</v>
      </c>
      <c r="O51" s="273" t="str">
        <f>O44</f>
        <v>Областной бюджет</v>
      </c>
      <c r="P51" s="273"/>
      <c r="Q51" s="273"/>
      <c r="R51" s="289"/>
    </row>
    <row r="52" spans="1:18" ht="107.25" customHeight="1" x14ac:dyDescent="0.3">
      <c r="A52" s="275">
        <v>5</v>
      </c>
      <c r="B52" s="278" t="s">
        <v>100</v>
      </c>
      <c r="C52" s="25">
        <f>C53+C54</f>
        <v>87588.9</v>
      </c>
      <c r="D52" s="222">
        <f>D53</f>
        <v>84088.9</v>
      </c>
      <c r="E52" s="222">
        <f t="shared" ref="E52:F52" si="12">E53</f>
        <v>0</v>
      </c>
      <c r="F52" s="222">
        <f t="shared" si="12"/>
        <v>0</v>
      </c>
      <c r="G52" s="266">
        <f>G53+G54+G55</f>
        <v>590</v>
      </c>
      <c r="H52" s="266">
        <f t="shared" ref="H52:M52" si="13">H53+H54+H55</f>
        <v>0</v>
      </c>
      <c r="I52" s="266">
        <f t="shared" si="13"/>
        <v>0</v>
      </c>
      <c r="J52" s="266">
        <f t="shared" si="13"/>
        <v>0</v>
      </c>
      <c r="K52" s="266">
        <f t="shared" si="13"/>
        <v>0</v>
      </c>
      <c r="L52" s="266">
        <f t="shared" si="13"/>
        <v>32000</v>
      </c>
      <c r="M52" s="266">
        <f t="shared" si="13"/>
        <v>97221.21</v>
      </c>
      <c r="N52" s="267">
        <f t="shared" si="6"/>
        <v>213900.11</v>
      </c>
      <c r="P52" s="273"/>
      <c r="Q52" s="274" t="s">
        <v>226</v>
      </c>
      <c r="R52" s="289"/>
    </row>
    <row r="53" spans="1:18" ht="140.25" customHeight="1" x14ac:dyDescent="0.3">
      <c r="A53" s="279" t="s">
        <v>124</v>
      </c>
      <c r="B53" s="280" t="s">
        <v>208</v>
      </c>
      <c r="C53" s="25">
        <f>87588.9-3500</f>
        <v>84088.9</v>
      </c>
      <c r="D53" s="222">
        <v>84088.9</v>
      </c>
      <c r="E53" s="222"/>
      <c r="F53" s="222">
        <v>0</v>
      </c>
      <c r="G53" s="266">
        <f>'пояснительная '!D42</f>
        <v>590</v>
      </c>
      <c r="H53" s="222"/>
      <c r="I53" s="222">
        <v>0</v>
      </c>
      <c r="J53" s="266">
        <v>0</v>
      </c>
      <c r="K53" s="266"/>
      <c r="L53" s="266">
        <v>0</v>
      </c>
      <c r="M53" s="266"/>
      <c r="N53" s="267">
        <f>D53+G53+J53+L53+M53</f>
        <v>84678.9</v>
      </c>
      <c r="O53" s="273" t="s">
        <v>99</v>
      </c>
      <c r="P53" s="273"/>
      <c r="Q53" s="273" t="s">
        <v>165</v>
      </c>
      <c r="R53" s="289"/>
    </row>
    <row r="54" spans="1:18" ht="39" customHeight="1" x14ac:dyDescent="0.3">
      <c r="A54" s="315" t="s">
        <v>125</v>
      </c>
      <c r="B54" s="299" t="s">
        <v>209</v>
      </c>
      <c r="C54" s="25">
        <v>3500</v>
      </c>
      <c r="D54" s="222">
        <v>0</v>
      </c>
      <c r="E54" s="222"/>
      <c r="F54" s="222">
        <v>0</v>
      </c>
      <c r="G54" s="266">
        <f>'пояснительная '!D43</f>
        <v>0</v>
      </c>
      <c r="H54" s="222"/>
      <c r="I54" s="222">
        <v>0</v>
      </c>
      <c r="J54" s="266">
        <v>0</v>
      </c>
      <c r="K54" s="266"/>
      <c r="L54" s="266">
        <v>0</v>
      </c>
      <c r="M54" s="266">
        <v>0</v>
      </c>
      <c r="N54" s="267">
        <f t="shared" si="6"/>
        <v>0</v>
      </c>
      <c r="O54" s="273" t="s">
        <v>99</v>
      </c>
      <c r="P54" s="273"/>
      <c r="Q54" s="290" t="str">
        <f>Q53</f>
        <v>МКУ УФКиС ЗГО</v>
      </c>
      <c r="R54" s="289"/>
    </row>
    <row r="55" spans="1:18" ht="78.75" customHeight="1" x14ac:dyDescent="0.3">
      <c r="A55" s="456"/>
      <c r="B55" s="317"/>
      <c r="C55" s="25"/>
      <c r="D55" s="222">
        <v>0</v>
      </c>
      <c r="E55" s="222"/>
      <c r="F55" s="222"/>
      <c r="G55" s="266">
        <f>'пояснительная '!D44</f>
        <v>0</v>
      </c>
      <c r="H55" s="222"/>
      <c r="I55" s="222"/>
      <c r="J55" s="266">
        <v>0</v>
      </c>
      <c r="K55" s="266"/>
      <c r="L55" s="266">
        <v>32000</v>
      </c>
      <c r="M55" s="266">
        <v>97221.21</v>
      </c>
      <c r="N55" s="267">
        <f>D55+G55+J55+L55+M55</f>
        <v>129221.21</v>
      </c>
      <c r="O55" s="273" t="s">
        <v>137</v>
      </c>
      <c r="P55" s="273"/>
      <c r="Q55" s="457"/>
      <c r="R55" s="289"/>
    </row>
    <row r="56" spans="1:18" s="89" customFormat="1" ht="40.5" customHeight="1" x14ac:dyDescent="0.55000000000000004">
      <c r="A56" s="286"/>
      <c r="B56" s="275" t="s">
        <v>20</v>
      </c>
      <c r="C56" s="37" t="e">
        <f>C17+#REF!+C47+C50+C53+C54</f>
        <v>#REF!</v>
      </c>
      <c r="D56" s="222">
        <f>D17+D35+D47+D50+D53</f>
        <v>120970.09999999999</v>
      </c>
      <c r="E56" s="222" t="e">
        <f>E17+#REF!+E47+E50+E53</f>
        <v>#REF!</v>
      </c>
      <c r="F56" s="222" t="e">
        <f>F17+#REF!+F47+F50+F53</f>
        <v>#REF!</v>
      </c>
      <c r="G56" s="266">
        <v>62273.241000000002</v>
      </c>
      <c r="H56" s="222" t="e">
        <f>H17+#REF!+H47+H50+H53</f>
        <v>#REF!</v>
      </c>
      <c r="I56" s="222" t="e">
        <f>I17+#REF!+I47+I50+I53</f>
        <v>#REF!</v>
      </c>
      <c r="J56" s="266">
        <f>J17+J47+J50+J52</f>
        <v>43222.2</v>
      </c>
      <c r="K56" s="266">
        <f>K17+K47+K50+K52</f>
        <v>1345</v>
      </c>
      <c r="L56" s="266">
        <f>L17+L47+L50</f>
        <v>43219.1</v>
      </c>
      <c r="M56" s="266">
        <f>M17+M47+M50</f>
        <v>43219.199999999997</v>
      </c>
      <c r="N56" s="267">
        <f>D56+G56+J56+L56+M56</f>
        <v>312903.84099999996</v>
      </c>
      <c r="O56" s="286"/>
      <c r="P56" s="123"/>
      <c r="Q56" s="123"/>
      <c r="R56" s="120"/>
    </row>
    <row r="57" spans="1:18" s="89" customFormat="1" ht="53.25" customHeight="1" x14ac:dyDescent="0.55000000000000004">
      <c r="A57" s="211"/>
      <c r="B57" s="273" t="s">
        <v>21</v>
      </c>
      <c r="C57" s="37" t="e">
        <f>C18+C51+#REF!</f>
        <v>#REF!</v>
      </c>
      <c r="D57" s="222">
        <f>D18+D51+D36</f>
        <v>43810.9</v>
      </c>
      <c r="E57" s="222" t="e">
        <f>E18+E51+#REF!</f>
        <v>#REF!</v>
      </c>
      <c r="F57" s="222" t="e">
        <f>F18+F51+#REF!</f>
        <v>#REF!</v>
      </c>
      <c r="G57" s="266">
        <v>3584.7</v>
      </c>
      <c r="H57" s="222" t="e">
        <f>H18+H51+#REF!</f>
        <v>#REF!</v>
      </c>
      <c r="I57" s="222" t="e">
        <f>I18+I51+#REF!</f>
        <v>#REF!</v>
      </c>
      <c r="J57" s="266">
        <f>J18</f>
        <v>3426.4532799999997</v>
      </c>
      <c r="K57" s="266">
        <f>K18</f>
        <v>841.95327999999995</v>
      </c>
      <c r="L57" s="266">
        <f>L18+L52</f>
        <v>34664.977500000001</v>
      </c>
      <c r="M57" s="266">
        <f>M18+M55</f>
        <v>99886.1875</v>
      </c>
      <c r="N57" s="267">
        <f t="shared" ref="N57:N59" si="14">D57+G57+J57+L57+M57</f>
        <v>185373.21828</v>
      </c>
      <c r="O57" s="286"/>
      <c r="P57" s="123"/>
      <c r="Q57" s="123"/>
      <c r="R57" s="125"/>
    </row>
    <row r="58" spans="1:18" s="89" customFormat="1" ht="45" customHeight="1" x14ac:dyDescent="0.55000000000000004">
      <c r="A58" s="286"/>
      <c r="B58" s="273" t="s">
        <v>9</v>
      </c>
      <c r="C58" s="37" t="e">
        <f>#REF!</f>
        <v>#REF!</v>
      </c>
      <c r="D58" s="222">
        <f>D37</f>
        <v>6692.4</v>
      </c>
      <c r="E58" s="222" t="e">
        <f>#REF!</f>
        <v>#REF!</v>
      </c>
      <c r="F58" s="222" t="e">
        <f>#REF!</f>
        <v>#REF!</v>
      </c>
      <c r="G58" s="266">
        <v>2257.1999999999998</v>
      </c>
      <c r="H58" s="222" t="e">
        <f>#REF!</f>
        <v>#REF!</v>
      </c>
      <c r="I58" s="222" t="e">
        <f>#REF!</f>
        <v>#REF!</v>
      </c>
      <c r="J58" s="266">
        <f>J19</f>
        <v>2699.7777799999999</v>
      </c>
      <c r="K58" s="266">
        <f>K19</f>
        <v>0</v>
      </c>
      <c r="L58" s="266">
        <f>L19</f>
        <v>0</v>
      </c>
      <c r="M58" s="266">
        <f>M19</f>
        <v>0</v>
      </c>
      <c r="N58" s="267">
        <f t="shared" si="14"/>
        <v>11649.377779999999</v>
      </c>
      <c r="O58" s="286"/>
      <c r="P58" s="123"/>
      <c r="Q58" s="123"/>
      <c r="R58" s="286"/>
    </row>
    <row r="59" spans="1:18" s="89" customFormat="1" ht="53.25" customHeight="1" x14ac:dyDescent="0.55000000000000004">
      <c r="A59" s="286"/>
      <c r="B59" s="275" t="s">
        <v>22</v>
      </c>
      <c r="C59" s="37" t="e">
        <f>C56+C57+C58</f>
        <v>#REF!</v>
      </c>
      <c r="D59" s="222">
        <f t="shared" ref="D59:H59" si="15">D56+D57+D58</f>
        <v>171473.4</v>
      </c>
      <c r="E59" s="222" t="e">
        <f t="shared" si="15"/>
        <v>#REF!</v>
      </c>
      <c r="F59" s="222" t="e">
        <f t="shared" si="15"/>
        <v>#REF!</v>
      </c>
      <c r="G59" s="266">
        <f>G56+G57+G58</f>
        <v>68115.141000000003</v>
      </c>
      <c r="H59" s="222" t="e">
        <f t="shared" si="15"/>
        <v>#REF!</v>
      </c>
      <c r="I59" s="222" t="e">
        <f>I56+I57+I58</f>
        <v>#REF!</v>
      </c>
      <c r="J59" s="266">
        <f>J56+J57+J58</f>
        <v>49348.431059999995</v>
      </c>
      <c r="K59" s="266">
        <f t="shared" ref="K59:M59" si="16">K56+K57+K58</f>
        <v>2186.9532799999997</v>
      </c>
      <c r="L59" s="266">
        <f t="shared" si="16"/>
        <v>77884.077499999999</v>
      </c>
      <c r="M59" s="266">
        <f t="shared" si="16"/>
        <v>143105.38750000001</v>
      </c>
      <c r="N59" s="267">
        <f t="shared" si="14"/>
        <v>509926.43706000003</v>
      </c>
      <c r="O59" s="256"/>
      <c r="P59" s="125"/>
      <c r="Q59" s="125"/>
      <c r="R59" s="213"/>
    </row>
    <row r="60" spans="1:18" s="89" customFormat="1" ht="51.75" hidden="1" customHeight="1" x14ac:dyDescent="0.55000000000000004">
      <c r="A60" s="286"/>
      <c r="B60" s="275" t="s">
        <v>135</v>
      </c>
      <c r="C60" s="37"/>
      <c r="D60" s="222">
        <v>171473.4</v>
      </c>
      <c r="E60" s="222"/>
      <c r="F60" s="222"/>
      <c r="G60" s="222">
        <v>89438.2</v>
      </c>
      <c r="H60" s="222"/>
      <c r="I60" s="222"/>
      <c r="J60" s="222">
        <v>36349.4</v>
      </c>
      <c r="K60" s="222"/>
      <c r="L60" s="222">
        <v>222645.8</v>
      </c>
      <c r="M60" s="222"/>
      <c r="N60" s="458"/>
      <c r="O60" s="256"/>
      <c r="P60" s="125"/>
      <c r="Q60" s="125"/>
      <c r="R60" s="213"/>
    </row>
    <row r="61" spans="1:18" s="89" customFormat="1" ht="51.75" hidden="1" customHeight="1" x14ac:dyDescent="0.55000000000000004">
      <c r="A61" s="286"/>
      <c r="B61" s="275" t="s">
        <v>135</v>
      </c>
      <c r="C61" s="37"/>
      <c r="D61" s="222">
        <f>D60-D59</f>
        <v>0</v>
      </c>
      <c r="E61" s="222"/>
      <c r="F61" s="222"/>
      <c r="G61" s="222">
        <f>G60-G59</f>
        <v>21323.058999999994</v>
      </c>
      <c r="H61" s="222"/>
      <c r="I61" s="222"/>
      <c r="J61" s="222">
        <f t="shared" ref="J61:L61" si="17">J60-J59</f>
        <v>-12999.031059999994</v>
      </c>
      <c r="K61" s="222"/>
      <c r="L61" s="222">
        <f t="shared" si="17"/>
        <v>144761.72249999997</v>
      </c>
      <c r="M61" s="222"/>
      <c r="N61" s="458"/>
      <c r="O61" s="256"/>
      <c r="P61" s="125"/>
      <c r="Q61" s="125"/>
      <c r="R61" s="213"/>
    </row>
    <row r="62" spans="1:18" s="184" customFormat="1" ht="58.5" customHeight="1" x14ac:dyDescent="0.6">
      <c r="A62" s="297" t="s">
        <v>23</v>
      </c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</row>
    <row r="63" spans="1:18" s="91" customFormat="1" ht="70.5" customHeight="1" x14ac:dyDescent="0.4">
      <c r="A63" s="296" t="s">
        <v>56</v>
      </c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89" t="s">
        <v>123</v>
      </c>
    </row>
    <row r="64" spans="1:18" s="91" customFormat="1" ht="47.25" customHeight="1" x14ac:dyDescent="0.4">
      <c r="A64" s="298" t="s">
        <v>50</v>
      </c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89"/>
    </row>
    <row r="65" spans="1:18" ht="102.75" customHeight="1" x14ac:dyDescent="0.3">
      <c r="A65" s="275">
        <v>6</v>
      </c>
      <c r="B65" s="273" t="s">
        <v>34</v>
      </c>
      <c r="C65" s="47">
        <f>C66+C67+C68+C69+C70+C71+C72+C73+C74+C75+C76+C77+C78+C79+C80+C81+C82+C83+C84</f>
        <v>392936.81</v>
      </c>
      <c r="D65" s="222">
        <f>D66+D67+D68+D69+D70+D71+D72+D73+D74+D75+D76+D77+D78+D79+D80+D81+D82+D83+D84</f>
        <v>431644.31</v>
      </c>
      <c r="E65" s="222">
        <f>D65-C65</f>
        <v>38707.5</v>
      </c>
      <c r="F65" s="222">
        <f>F91</f>
        <v>225157.4</v>
      </c>
      <c r="G65" s="266">
        <f>G66+G67+G68+G69+G70+G71+G72+G73+G74+G75+G76+G77+G78+G79+G80+G82+G83+G81+G84+G85+G86+G87+G88</f>
        <v>597252.60576000006</v>
      </c>
      <c r="H65" s="222">
        <f>H91</f>
        <v>477459.15575999999</v>
      </c>
      <c r="I65" s="222">
        <f>I91</f>
        <v>225157.4</v>
      </c>
      <c r="J65" s="266">
        <f>J66+J67+J68+J69+J70+J71+J72+J73+J74+J75+J76+J77+J78+J79+J80+J81+J82+J83+J84+J85+J86+J87+J88</f>
        <v>306101.83999999991</v>
      </c>
      <c r="K65" s="266">
        <f t="shared" ref="K65:M65" si="18">K66+K67+K68+K69+K70+K71+K72+K73+K74+K75+K76+K77+K78+K79+K80+K81+K82+K83+K84+K85+K86+K87+K88</f>
        <v>79984.820000000022</v>
      </c>
      <c r="L65" s="266">
        <f t="shared" si="18"/>
        <v>301362.49999999994</v>
      </c>
      <c r="M65" s="266">
        <f t="shared" si="18"/>
        <v>301362.49999999994</v>
      </c>
      <c r="N65" s="267">
        <f>D65+G65+J65+L65+M65</f>
        <v>1937723.7557599999</v>
      </c>
      <c r="O65" s="273"/>
      <c r="P65" s="273"/>
      <c r="Q65" s="273" t="s">
        <v>165</v>
      </c>
      <c r="R65" s="289"/>
    </row>
    <row r="66" spans="1:18" ht="85.5" customHeight="1" x14ac:dyDescent="0.3">
      <c r="A66" s="272" t="s">
        <v>151</v>
      </c>
      <c r="B66" s="273" t="s">
        <v>185</v>
      </c>
      <c r="C66" s="47">
        <f>280315.1-C69</f>
        <v>265773.09999999998</v>
      </c>
      <c r="D66" s="222">
        <f>431644.31-149979.36</f>
        <v>281664.95</v>
      </c>
      <c r="E66" s="222">
        <f>D66-C66</f>
        <v>15891.850000000035</v>
      </c>
      <c r="F66" s="222">
        <f>207874.7-F69</f>
        <v>195457</v>
      </c>
      <c r="G66" s="266">
        <v>288637.95</v>
      </c>
      <c r="H66" s="222">
        <f>207874.7-H69</f>
        <v>198544.90000000002</v>
      </c>
      <c r="I66" s="222">
        <f>207874.7-I69</f>
        <v>195457</v>
      </c>
      <c r="J66" s="266">
        <v>266364.5</v>
      </c>
      <c r="K66" s="266">
        <f t="shared" ref="K66:K82" si="19">J66-I66</f>
        <v>70907.5</v>
      </c>
      <c r="L66" s="266">
        <f>J66</f>
        <v>266364.5</v>
      </c>
      <c r="M66" s="266">
        <v>266364.5</v>
      </c>
      <c r="N66" s="267">
        <f t="shared" ref="N66:N98" si="20">D66+G66+J66+L66+M66</f>
        <v>1369396.4</v>
      </c>
      <c r="O66" s="273" t="s">
        <v>12</v>
      </c>
      <c r="P66" s="273" t="s">
        <v>132</v>
      </c>
      <c r="Q66" s="273"/>
      <c r="R66" s="289"/>
    </row>
    <row r="67" spans="1:18" ht="69" customHeight="1" x14ac:dyDescent="0.3">
      <c r="A67" s="272" t="s">
        <v>152</v>
      </c>
      <c r="B67" s="274" t="s">
        <v>35</v>
      </c>
      <c r="C67" s="47">
        <v>87783.58</v>
      </c>
      <c r="D67" s="222">
        <v>107807.03</v>
      </c>
      <c r="E67" s="222">
        <f t="shared" ref="E67:E91" si="21">D67-C67</f>
        <v>20023.449999999997</v>
      </c>
      <c r="F67" s="222">
        <v>4172.5</v>
      </c>
      <c r="G67" s="266">
        <v>167317.48965999999</v>
      </c>
      <c r="H67" s="222">
        <f>G67-F67</f>
        <v>163144.98965999999</v>
      </c>
      <c r="I67" s="222">
        <v>4172.5</v>
      </c>
      <c r="J67" s="266">
        <v>5347.1</v>
      </c>
      <c r="K67" s="266">
        <f t="shared" si="19"/>
        <v>1174.6000000000004</v>
      </c>
      <c r="L67" s="266">
        <v>0</v>
      </c>
      <c r="M67" s="266">
        <v>0</v>
      </c>
      <c r="N67" s="267">
        <f t="shared" si="20"/>
        <v>280471.61965999997</v>
      </c>
      <c r="O67" s="273" t="s">
        <v>12</v>
      </c>
      <c r="P67" s="273" t="s">
        <v>142</v>
      </c>
      <c r="Q67" s="273"/>
      <c r="R67" s="289"/>
    </row>
    <row r="68" spans="1:18" ht="142.5" customHeight="1" x14ac:dyDescent="0.3">
      <c r="A68" s="272" t="s">
        <v>153</v>
      </c>
      <c r="B68" s="274" t="s">
        <v>186</v>
      </c>
      <c r="C68" s="47">
        <v>3000</v>
      </c>
      <c r="D68" s="222">
        <v>3000</v>
      </c>
      <c r="E68" s="222">
        <f t="shared" si="21"/>
        <v>0</v>
      </c>
      <c r="F68" s="222">
        <v>4500</v>
      </c>
      <c r="G68" s="266">
        <v>3600</v>
      </c>
      <c r="H68" s="222">
        <f t="shared" ref="H68:H71" si="22">G68-F68</f>
        <v>-900</v>
      </c>
      <c r="I68" s="222">
        <v>4500</v>
      </c>
      <c r="J68" s="266">
        <v>0</v>
      </c>
      <c r="K68" s="266">
        <f>J68-I68</f>
        <v>-4500</v>
      </c>
      <c r="L68" s="266">
        <v>0</v>
      </c>
      <c r="M68" s="266">
        <v>0</v>
      </c>
      <c r="N68" s="267">
        <f t="shared" si="20"/>
        <v>6600</v>
      </c>
      <c r="O68" s="273" t="s">
        <v>12</v>
      </c>
      <c r="P68" s="273"/>
      <c r="Q68" s="273"/>
      <c r="R68" s="289"/>
    </row>
    <row r="69" spans="1:18" ht="55.5" customHeight="1" x14ac:dyDescent="0.3">
      <c r="A69" s="272" t="s">
        <v>154</v>
      </c>
      <c r="B69" s="274" t="s">
        <v>187</v>
      </c>
      <c r="C69" s="28">
        <v>14542</v>
      </c>
      <c r="D69" s="222">
        <v>15347.3</v>
      </c>
      <c r="E69" s="222">
        <f t="shared" si="21"/>
        <v>805.29999999999927</v>
      </c>
      <c r="F69" s="222">
        <v>12417.7</v>
      </c>
      <c r="G69" s="266">
        <v>21747.5</v>
      </c>
      <c r="H69" s="222">
        <f t="shared" si="22"/>
        <v>9329.7999999999993</v>
      </c>
      <c r="I69" s="222">
        <v>12417.7</v>
      </c>
      <c r="J69" s="266">
        <v>21747.5</v>
      </c>
      <c r="K69" s="266">
        <f>J69-I69</f>
        <v>9329.7999999999993</v>
      </c>
      <c r="L69" s="266">
        <f>J69</f>
        <v>21747.5</v>
      </c>
      <c r="M69" s="266">
        <f>J69</f>
        <v>21747.5</v>
      </c>
      <c r="N69" s="267">
        <f t="shared" si="20"/>
        <v>102337.3</v>
      </c>
      <c r="O69" s="273" t="s">
        <v>12</v>
      </c>
      <c r="P69" s="273" t="s">
        <v>143</v>
      </c>
      <c r="Q69" s="273"/>
      <c r="R69" s="289"/>
    </row>
    <row r="70" spans="1:18" ht="105.75" customHeight="1" x14ac:dyDescent="0.3">
      <c r="A70" s="272" t="s">
        <v>155</v>
      </c>
      <c r="B70" s="274" t="s">
        <v>188</v>
      </c>
      <c r="C70" s="47">
        <v>13204.93</v>
      </c>
      <c r="D70" s="222">
        <v>14801.83</v>
      </c>
      <c r="E70" s="222">
        <f t="shared" si="21"/>
        <v>1596.8999999999996</v>
      </c>
      <c r="F70" s="222">
        <f>'не актуально .'!F75</f>
        <v>0</v>
      </c>
      <c r="G70" s="266">
        <v>102885.9071</v>
      </c>
      <c r="H70" s="222">
        <f t="shared" si="22"/>
        <v>102885.9071</v>
      </c>
      <c r="I70" s="222">
        <f>'не актуально .'!I75</f>
        <v>0</v>
      </c>
      <c r="J70" s="266">
        <f>'не актуально .'!J75</f>
        <v>0</v>
      </c>
      <c r="K70" s="266">
        <f t="shared" si="19"/>
        <v>0</v>
      </c>
      <c r="L70" s="266">
        <v>0</v>
      </c>
      <c r="M70" s="266"/>
      <c r="N70" s="267">
        <f t="shared" si="20"/>
        <v>117687.7371</v>
      </c>
      <c r="O70" s="273" t="s">
        <v>12</v>
      </c>
      <c r="P70" s="273" t="s">
        <v>144</v>
      </c>
      <c r="Q70" s="273"/>
      <c r="R70" s="289"/>
    </row>
    <row r="71" spans="1:18" ht="36" customHeight="1" x14ac:dyDescent="0.3">
      <c r="A71" s="294" t="s">
        <v>156</v>
      </c>
      <c r="B71" s="293" t="s">
        <v>212</v>
      </c>
      <c r="C71" s="47">
        <v>100</v>
      </c>
      <c r="D71" s="222">
        <v>100</v>
      </c>
      <c r="E71" s="222">
        <f t="shared" si="21"/>
        <v>0</v>
      </c>
      <c r="F71" s="222">
        <v>100</v>
      </c>
      <c r="G71" s="266">
        <v>1921.5</v>
      </c>
      <c r="H71" s="222">
        <f t="shared" si="22"/>
        <v>1821.5</v>
      </c>
      <c r="I71" s="222">
        <v>100</v>
      </c>
      <c r="J71" s="266">
        <v>5</v>
      </c>
      <c r="K71" s="266">
        <f t="shared" si="19"/>
        <v>-95</v>
      </c>
      <c r="L71" s="266">
        <f>J71</f>
        <v>5</v>
      </c>
      <c r="M71" s="266">
        <f>L71</f>
        <v>5</v>
      </c>
      <c r="N71" s="267">
        <f t="shared" si="20"/>
        <v>2036.5</v>
      </c>
      <c r="O71" s="273" t="s">
        <v>12</v>
      </c>
      <c r="P71" s="273"/>
      <c r="Q71" s="273"/>
      <c r="R71" s="289"/>
    </row>
    <row r="72" spans="1:18" ht="59.25" customHeight="1" x14ac:dyDescent="0.3">
      <c r="A72" s="456"/>
      <c r="B72" s="293"/>
      <c r="C72" s="47">
        <v>2355</v>
      </c>
      <c r="D72" s="222">
        <v>2745</v>
      </c>
      <c r="E72" s="222">
        <f t="shared" si="21"/>
        <v>390</v>
      </c>
      <c r="F72" s="222">
        <v>2355</v>
      </c>
      <c r="G72" s="266">
        <v>4689.8999999999996</v>
      </c>
      <c r="H72" s="222">
        <f>G72-F72</f>
        <v>2334.8999999999996</v>
      </c>
      <c r="I72" s="222">
        <v>2355</v>
      </c>
      <c r="J72" s="266">
        <v>4643.25</v>
      </c>
      <c r="K72" s="266">
        <f t="shared" si="19"/>
        <v>2288.25</v>
      </c>
      <c r="L72" s="266">
        <f>J72</f>
        <v>4643.25</v>
      </c>
      <c r="M72" s="266">
        <f>L72</f>
        <v>4643.25</v>
      </c>
      <c r="N72" s="267">
        <f t="shared" si="20"/>
        <v>21364.65</v>
      </c>
      <c r="O72" s="273" t="s">
        <v>8</v>
      </c>
      <c r="P72" s="273" t="s">
        <v>145</v>
      </c>
      <c r="Q72" s="273"/>
      <c r="R72" s="289"/>
    </row>
    <row r="73" spans="1:18" ht="37.5" customHeight="1" x14ac:dyDescent="0.3">
      <c r="A73" s="294" t="s">
        <v>157</v>
      </c>
      <c r="B73" s="293" t="s">
        <v>189</v>
      </c>
      <c r="C73" s="47">
        <v>352.2</v>
      </c>
      <c r="D73" s="222">
        <v>352.2</v>
      </c>
      <c r="E73" s="222">
        <f t="shared" si="21"/>
        <v>0</v>
      </c>
      <c r="F73" s="222">
        <v>352.2</v>
      </c>
      <c r="G73" s="266">
        <v>352.2</v>
      </c>
      <c r="H73" s="222">
        <f t="shared" ref="H73:H88" si="23">G73-F73</f>
        <v>0</v>
      </c>
      <c r="I73" s="222">
        <v>352.2</v>
      </c>
      <c r="J73" s="266">
        <v>831.4</v>
      </c>
      <c r="K73" s="266">
        <f t="shared" si="19"/>
        <v>479.2</v>
      </c>
      <c r="L73" s="266">
        <f>J73</f>
        <v>831.4</v>
      </c>
      <c r="M73" s="266">
        <f>L73</f>
        <v>831.4</v>
      </c>
      <c r="N73" s="267">
        <f t="shared" si="20"/>
        <v>3198.6</v>
      </c>
      <c r="O73" s="273" t="s">
        <v>12</v>
      </c>
      <c r="P73" s="273"/>
      <c r="Q73" s="273"/>
      <c r="R73" s="289"/>
    </row>
    <row r="74" spans="1:18" ht="64.5" customHeight="1" x14ac:dyDescent="0.3">
      <c r="A74" s="456"/>
      <c r="B74" s="293"/>
      <c r="C74" s="47">
        <v>1761</v>
      </c>
      <c r="D74" s="222">
        <v>1761</v>
      </c>
      <c r="E74" s="222">
        <f t="shared" si="21"/>
        <v>0</v>
      </c>
      <c r="F74" s="222">
        <v>1761</v>
      </c>
      <c r="G74" s="266">
        <v>1804</v>
      </c>
      <c r="H74" s="222">
        <f t="shared" si="23"/>
        <v>43</v>
      </c>
      <c r="I74" s="222">
        <v>1761</v>
      </c>
      <c r="J74" s="266">
        <v>2485.4499999999998</v>
      </c>
      <c r="K74" s="266">
        <f t="shared" si="19"/>
        <v>724.44999999999982</v>
      </c>
      <c r="L74" s="266">
        <f>J74</f>
        <v>2485.4499999999998</v>
      </c>
      <c r="M74" s="266">
        <f>L74</f>
        <v>2485.4499999999998</v>
      </c>
      <c r="N74" s="267">
        <f t="shared" si="20"/>
        <v>11021.349999999999</v>
      </c>
      <c r="O74" s="273" t="s">
        <v>8</v>
      </c>
      <c r="P74" s="273"/>
      <c r="Q74" s="273"/>
      <c r="R74" s="289"/>
    </row>
    <row r="75" spans="1:18" ht="47.25" customHeight="1" x14ac:dyDescent="0.3">
      <c r="A75" s="294" t="s">
        <v>158</v>
      </c>
      <c r="B75" s="293" t="s">
        <v>164</v>
      </c>
      <c r="C75" s="47">
        <v>117.4</v>
      </c>
      <c r="D75" s="222">
        <v>117.4</v>
      </c>
      <c r="E75" s="222">
        <f t="shared" si="21"/>
        <v>0</v>
      </c>
      <c r="F75" s="222">
        <v>117.4</v>
      </c>
      <c r="G75" s="266">
        <v>117.4</v>
      </c>
      <c r="H75" s="222">
        <f t="shared" si="23"/>
        <v>0</v>
      </c>
      <c r="I75" s="222">
        <v>117.4</v>
      </c>
      <c r="J75" s="266">
        <v>69.150000000000006</v>
      </c>
      <c r="K75" s="266">
        <f t="shared" si="19"/>
        <v>-48.25</v>
      </c>
      <c r="L75" s="266">
        <f t="shared" ref="L75:L80" si="24">J75</f>
        <v>69.150000000000006</v>
      </c>
      <c r="M75" s="266">
        <f>J75</f>
        <v>69.150000000000006</v>
      </c>
      <c r="N75" s="267">
        <f>D75+G75+J75+L75+M75</f>
        <v>442.25</v>
      </c>
      <c r="O75" s="273" t="s">
        <v>12</v>
      </c>
      <c r="P75" s="273"/>
      <c r="Q75" s="273"/>
      <c r="R75" s="289"/>
    </row>
    <row r="76" spans="1:18" ht="84.75" customHeight="1" x14ac:dyDescent="0.3">
      <c r="A76" s="456"/>
      <c r="B76" s="326"/>
      <c r="C76" s="47">
        <v>528.29999999999995</v>
      </c>
      <c r="D76" s="222">
        <v>528.29999999999995</v>
      </c>
      <c r="E76" s="222">
        <f t="shared" si="21"/>
        <v>0</v>
      </c>
      <c r="F76" s="222">
        <v>528.29999999999995</v>
      </c>
      <c r="G76" s="266">
        <v>631.4</v>
      </c>
      <c r="H76" s="222">
        <f t="shared" si="23"/>
        <v>103.10000000000002</v>
      </c>
      <c r="I76" s="222">
        <v>528.29999999999995</v>
      </c>
      <c r="J76" s="266">
        <v>207.12</v>
      </c>
      <c r="K76" s="266">
        <f t="shared" si="19"/>
        <v>-321.17999999999995</v>
      </c>
      <c r="L76" s="266">
        <f t="shared" si="24"/>
        <v>207.12</v>
      </c>
      <c r="M76" s="266">
        <f>J76</f>
        <v>207.12</v>
      </c>
      <c r="N76" s="267">
        <f t="shared" si="20"/>
        <v>1781.0599999999995</v>
      </c>
      <c r="O76" s="273" t="s">
        <v>8</v>
      </c>
      <c r="P76" s="273"/>
      <c r="Q76" s="273"/>
      <c r="R76" s="289"/>
    </row>
    <row r="77" spans="1:18" ht="47.25" customHeight="1" x14ac:dyDescent="0.3">
      <c r="A77" s="294" t="s">
        <v>159</v>
      </c>
      <c r="B77" s="325" t="s">
        <v>184</v>
      </c>
      <c r="C77" s="47">
        <v>293.5</v>
      </c>
      <c r="D77" s="222">
        <v>293.5</v>
      </c>
      <c r="E77" s="222">
        <f t="shared" si="21"/>
        <v>0</v>
      </c>
      <c r="F77" s="222">
        <v>293.5</v>
      </c>
      <c r="G77" s="266">
        <v>293.5</v>
      </c>
      <c r="H77" s="222">
        <f t="shared" si="23"/>
        <v>0</v>
      </c>
      <c r="I77" s="222">
        <v>293.5</v>
      </c>
      <c r="J77" s="266">
        <v>276.55</v>
      </c>
      <c r="K77" s="266">
        <f t="shared" si="19"/>
        <v>-16.949999999999989</v>
      </c>
      <c r="L77" s="266">
        <f t="shared" si="24"/>
        <v>276.55</v>
      </c>
      <c r="M77" s="266">
        <f>L77</f>
        <v>276.55</v>
      </c>
      <c r="N77" s="267">
        <f t="shared" si="20"/>
        <v>1416.6499999999999</v>
      </c>
      <c r="O77" s="273" t="s">
        <v>12</v>
      </c>
      <c r="P77" s="273"/>
      <c r="Q77" s="273"/>
      <c r="R77" s="289"/>
    </row>
    <row r="78" spans="1:18" ht="62.25" customHeight="1" x14ac:dyDescent="0.3">
      <c r="A78" s="456"/>
      <c r="B78" s="326"/>
      <c r="C78" s="47">
        <v>880.5</v>
      </c>
      <c r="D78" s="222">
        <v>880.5</v>
      </c>
      <c r="E78" s="222">
        <f t="shared" si="21"/>
        <v>0</v>
      </c>
      <c r="F78" s="222">
        <v>880.5</v>
      </c>
      <c r="G78" s="266">
        <v>902</v>
      </c>
      <c r="H78" s="222">
        <f t="shared" si="23"/>
        <v>21.5</v>
      </c>
      <c r="I78" s="222">
        <v>880.5</v>
      </c>
      <c r="J78" s="266">
        <v>828.48</v>
      </c>
      <c r="K78" s="266">
        <f t="shared" si="19"/>
        <v>-52.019999999999982</v>
      </c>
      <c r="L78" s="266">
        <f t="shared" si="24"/>
        <v>828.48</v>
      </c>
      <c r="M78" s="266">
        <f>L78</f>
        <v>828.48</v>
      </c>
      <c r="N78" s="267">
        <f t="shared" si="20"/>
        <v>4267.9400000000005</v>
      </c>
      <c r="O78" s="273" t="s">
        <v>8</v>
      </c>
      <c r="P78" s="273"/>
      <c r="Q78" s="273"/>
      <c r="R78" s="289"/>
    </row>
    <row r="79" spans="1:18" ht="47.25" customHeight="1" x14ac:dyDescent="0.3">
      <c r="A79" s="294" t="s">
        <v>160</v>
      </c>
      <c r="B79" s="325" t="s">
        <v>190</v>
      </c>
      <c r="C79" s="47">
        <v>234.8</v>
      </c>
      <c r="D79" s="222">
        <v>234.8</v>
      </c>
      <c r="E79" s="222">
        <f t="shared" si="21"/>
        <v>0</v>
      </c>
      <c r="F79" s="222">
        <v>234.8</v>
      </c>
      <c r="G79" s="266">
        <v>234.8</v>
      </c>
      <c r="H79" s="222">
        <f t="shared" si="23"/>
        <v>0</v>
      </c>
      <c r="I79" s="222">
        <v>234.8</v>
      </c>
      <c r="J79" s="266">
        <v>414.55</v>
      </c>
      <c r="K79" s="266">
        <f t="shared" si="19"/>
        <v>179.75</v>
      </c>
      <c r="L79" s="266">
        <f t="shared" si="24"/>
        <v>414.55</v>
      </c>
      <c r="M79" s="266">
        <f t="shared" ref="M79:M80" si="25">L79</f>
        <v>414.55</v>
      </c>
      <c r="N79" s="267">
        <f t="shared" si="20"/>
        <v>1713.25</v>
      </c>
      <c r="O79" s="273" t="s">
        <v>12</v>
      </c>
      <c r="P79" s="273"/>
      <c r="Q79" s="273"/>
      <c r="R79" s="289"/>
    </row>
    <row r="80" spans="1:18" ht="86.25" customHeight="1" x14ac:dyDescent="0.3">
      <c r="A80" s="456"/>
      <c r="B80" s="325"/>
      <c r="C80" s="47">
        <v>1584.9</v>
      </c>
      <c r="D80" s="222">
        <v>1584.9</v>
      </c>
      <c r="E80" s="222">
        <f t="shared" si="21"/>
        <v>0</v>
      </c>
      <c r="F80" s="222">
        <v>1584.9</v>
      </c>
      <c r="G80" s="266">
        <v>721.6</v>
      </c>
      <c r="H80" s="222">
        <f t="shared" si="23"/>
        <v>-863.30000000000007</v>
      </c>
      <c r="I80" s="222">
        <v>1584.9</v>
      </c>
      <c r="J80" s="266">
        <v>1242.73</v>
      </c>
      <c r="K80" s="266">
        <f t="shared" si="19"/>
        <v>-342.17000000000007</v>
      </c>
      <c r="L80" s="266">
        <f t="shared" si="24"/>
        <v>1242.73</v>
      </c>
      <c r="M80" s="266">
        <f t="shared" si="25"/>
        <v>1242.73</v>
      </c>
      <c r="N80" s="267">
        <f t="shared" si="20"/>
        <v>6034.6900000000005</v>
      </c>
      <c r="O80" s="273" t="s">
        <v>8</v>
      </c>
      <c r="P80" s="273"/>
      <c r="Q80" s="273"/>
      <c r="R80" s="289"/>
    </row>
    <row r="81" spans="1:18" ht="36" customHeight="1" x14ac:dyDescent="0.3">
      <c r="A81" s="294" t="s">
        <v>161</v>
      </c>
      <c r="B81" s="325" t="s">
        <v>191</v>
      </c>
      <c r="C81" s="47">
        <v>10</v>
      </c>
      <c r="D81" s="222">
        <v>10</v>
      </c>
      <c r="E81" s="222">
        <f t="shared" si="21"/>
        <v>0</v>
      </c>
      <c r="F81" s="222">
        <v>10</v>
      </c>
      <c r="G81" s="266">
        <v>16.5</v>
      </c>
      <c r="H81" s="222">
        <f t="shared" si="23"/>
        <v>6.5</v>
      </c>
      <c r="I81" s="222">
        <v>10</v>
      </c>
      <c r="J81" s="266">
        <v>154.30000000000001</v>
      </c>
      <c r="K81" s="266">
        <f t="shared" si="19"/>
        <v>144.30000000000001</v>
      </c>
      <c r="L81" s="266">
        <v>304.3</v>
      </c>
      <c r="M81" s="266">
        <v>304.3</v>
      </c>
      <c r="N81" s="267">
        <f t="shared" si="20"/>
        <v>789.40000000000009</v>
      </c>
      <c r="O81" s="273" t="s">
        <v>12</v>
      </c>
      <c r="P81" s="273"/>
      <c r="Q81" s="273"/>
      <c r="R81" s="289"/>
    </row>
    <row r="82" spans="1:18" ht="43.5" customHeight="1" x14ac:dyDescent="0.3">
      <c r="A82" s="456"/>
      <c r="B82" s="452"/>
      <c r="C82" s="47">
        <v>322.60000000000002</v>
      </c>
      <c r="D82" s="222">
        <v>322.60000000000002</v>
      </c>
      <c r="E82" s="222">
        <f t="shared" si="21"/>
        <v>0</v>
      </c>
      <c r="F82" s="222">
        <v>322.60000000000002</v>
      </c>
      <c r="G82" s="266">
        <v>912.8</v>
      </c>
      <c r="H82" s="222">
        <f t="shared" si="23"/>
        <v>590.19999999999993</v>
      </c>
      <c r="I82" s="222">
        <v>322.60000000000002</v>
      </c>
      <c r="J82" s="266">
        <v>455.04</v>
      </c>
      <c r="K82" s="266">
        <f t="shared" si="19"/>
        <v>132.44</v>
      </c>
      <c r="L82" s="266">
        <v>912.8</v>
      </c>
      <c r="M82" s="266">
        <v>912.8</v>
      </c>
      <c r="N82" s="267">
        <f t="shared" si="20"/>
        <v>3516.04</v>
      </c>
      <c r="O82" s="273" t="s">
        <v>62</v>
      </c>
      <c r="P82" s="273"/>
      <c r="Q82" s="273"/>
      <c r="R82" s="289"/>
    </row>
    <row r="83" spans="1:18" ht="47.25" customHeight="1" x14ac:dyDescent="0.3">
      <c r="A83" s="294" t="s">
        <v>162</v>
      </c>
      <c r="B83" s="325" t="s">
        <v>192</v>
      </c>
      <c r="C83" s="47">
        <v>23</v>
      </c>
      <c r="D83" s="222">
        <v>23</v>
      </c>
      <c r="E83" s="222">
        <f t="shared" si="21"/>
        <v>0</v>
      </c>
      <c r="F83" s="222"/>
      <c r="G83" s="266">
        <v>4</v>
      </c>
      <c r="H83" s="222">
        <f t="shared" si="23"/>
        <v>4</v>
      </c>
      <c r="I83" s="222"/>
      <c r="J83" s="266">
        <v>0.1</v>
      </c>
      <c r="K83" s="266">
        <f>J83-I83</f>
        <v>0.1</v>
      </c>
      <c r="L83" s="266">
        <f>J83</f>
        <v>0.1</v>
      </c>
      <c r="M83" s="266">
        <f>J83</f>
        <v>0.1</v>
      </c>
      <c r="N83" s="267">
        <f t="shared" si="20"/>
        <v>27.300000000000004</v>
      </c>
      <c r="O83" s="273" t="s">
        <v>117</v>
      </c>
      <c r="P83" s="273"/>
      <c r="Q83" s="273"/>
      <c r="R83" s="289"/>
    </row>
    <row r="84" spans="1:18" ht="93.75" customHeight="1" x14ac:dyDescent="0.3">
      <c r="A84" s="456"/>
      <c r="B84" s="452"/>
      <c r="C84" s="47">
        <v>70</v>
      </c>
      <c r="D84" s="222">
        <v>70</v>
      </c>
      <c r="E84" s="222">
        <f t="shared" si="21"/>
        <v>0</v>
      </c>
      <c r="F84" s="222">
        <v>70</v>
      </c>
      <c r="G84" s="266">
        <v>60</v>
      </c>
      <c r="H84" s="222">
        <f t="shared" si="23"/>
        <v>-10</v>
      </c>
      <c r="I84" s="222">
        <v>70</v>
      </c>
      <c r="J84" s="266">
        <v>70</v>
      </c>
      <c r="K84" s="266">
        <f t="shared" ref="K84:K86" si="26">J84-I84</f>
        <v>0</v>
      </c>
      <c r="L84" s="266">
        <v>70</v>
      </c>
      <c r="M84" s="266">
        <v>70</v>
      </c>
      <c r="N84" s="267">
        <f t="shared" si="20"/>
        <v>340</v>
      </c>
      <c r="O84" s="273" t="s">
        <v>62</v>
      </c>
      <c r="P84" s="273"/>
      <c r="Q84" s="273"/>
      <c r="R84" s="289"/>
    </row>
    <row r="85" spans="1:18" ht="48.75" customHeight="1" x14ac:dyDescent="0.3">
      <c r="A85" s="294" t="s">
        <v>163</v>
      </c>
      <c r="B85" s="325" t="s">
        <v>193</v>
      </c>
      <c r="C85" s="47"/>
      <c r="D85" s="222">
        <v>0</v>
      </c>
      <c r="E85" s="222"/>
      <c r="F85" s="222"/>
      <c r="G85" s="266">
        <v>2.4</v>
      </c>
      <c r="H85" s="222">
        <f>G85-F85</f>
        <v>2.4</v>
      </c>
      <c r="I85" s="222"/>
      <c r="J85" s="266">
        <v>0</v>
      </c>
      <c r="K85" s="266">
        <f t="shared" si="26"/>
        <v>0</v>
      </c>
      <c r="L85" s="266">
        <f>J85</f>
        <v>0</v>
      </c>
      <c r="M85" s="266">
        <v>0</v>
      </c>
      <c r="N85" s="267">
        <f>D85+G85+J85+L85+M85</f>
        <v>2.4</v>
      </c>
      <c r="O85" s="273" t="s">
        <v>117</v>
      </c>
      <c r="P85" s="273"/>
      <c r="Q85" s="273"/>
      <c r="R85" s="289"/>
    </row>
    <row r="86" spans="1:18" ht="82.5" customHeight="1" x14ac:dyDescent="0.3">
      <c r="A86" s="456"/>
      <c r="B86" s="452"/>
      <c r="C86" s="47"/>
      <c r="D86" s="222">
        <v>0</v>
      </c>
      <c r="E86" s="222"/>
      <c r="F86" s="222"/>
      <c r="G86" s="266">
        <v>240.6</v>
      </c>
      <c r="H86" s="222">
        <f t="shared" si="23"/>
        <v>240.6</v>
      </c>
      <c r="I86" s="222"/>
      <c r="J86" s="266">
        <v>0</v>
      </c>
      <c r="K86" s="266">
        <f t="shared" si="26"/>
        <v>0</v>
      </c>
      <c r="L86" s="266">
        <f>J86</f>
        <v>0</v>
      </c>
      <c r="M86" s="266">
        <v>0</v>
      </c>
      <c r="N86" s="267">
        <f t="shared" si="20"/>
        <v>240.6</v>
      </c>
      <c r="O86" s="273" t="s">
        <v>62</v>
      </c>
      <c r="P86" s="273"/>
      <c r="Q86" s="273"/>
      <c r="R86" s="289"/>
    </row>
    <row r="87" spans="1:18" ht="93" customHeight="1" x14ac:dyDescent="0.3">
      <c r="A87" s="294" t="s">
        <v>227</v>
      </c>
      <c r="B87" s="318" t="s">
        <v>224</v>
      </c>
      <c r="C87" s="47"/>
      <c r="D87" s="222">
        <v>0</v>
      </c>
      <c r="E87" s="222"/>
      <c r="F87" s="222"/>
      <c r="G87" s="266">
        <v>0.159</v>
      </c>
      <c r="H87" s="222">
        <f t="shared" si="23"/>
        <v>0.159</v>
      </c>
      <c r="I87" s="222"/>
      <c r="J87" s="266">
        <v>245</v>
      </c>
      <c r="K87" s="266"/>
      <c r="L87" s="266">
        <v>245</v>
      </c>
      <c r="M87" s="267">
        <v>245</v>
      </c>
      <c r="N87" s="267">
        <f t="shared" si="20"/>
        <v>735.15899999999999</v>
      </c>
      <c r="O87" s="273" t="s">
        <v>117</v>
      </c>
      <c r="P87" s="273"/>
      <c r="Q87" s="273"/>
      <c r="R87" s="283"/>
    </row>
    <row r="88" spans="1:18" ht="121.5" customHeight="1" x14ac:dyDescent="0.3">
      <c r="A88" s="456"/>
      <c r="B88" s="450"/>
      <c r="C88" s="47"/>
      <c r="D88" s="222">
        <v>0</v>
      </c>
      <c r="E88" s="222"/>
      <c r="F88" s="222"/>
      <c r="G88" s="266">
        <v>159</v>
      </c>
      <c r="H88" s="222">
        <f t="shared" si="23"/>
        <v>159</v>
      </c>
      <c r="I88" s="222"/>
      <c r="J88" s="266">
        <v>714.62</v>
      </c>
      <c r="K88" s="266"/>
      <c r="L88" s="266">
        <v>714.62</v>
      </c>
      <c r="M88" s="267">
        <f>L88</f>
        <v>714.62</v>
      </c>
      <c r="N88" s="267">
        <f t="shared" si="20"/>
        <v>2302.86</v>
      </c>
      <c r="O88" s="273" t="s">
        <v>62</v>
      </c>
      <c r="P88" s="273"/>
      <c r="Q88" s="273"/>
      <c r="R88" s="283"/>
    </row>
    <row r="89" spans="1:18" s="200" customFormat="1" ht="32.25" customHeight="1" x14ac:dyDescent="0.5">
      <c r="A89" s="286"/>
      <c r="B89" s="275" t="s">
        <v>20</v>
      </c>
      <c r="C89" s="47">
        <f>C66+C67+C68+C69+C70+C71+C73+C75+C77+C79+C81+C83</f>
        <v>385434.51</v>
      </c>
      <c r="D89" s="222">
        <f>D66+D67+D68+D69+D70+D71+D73+D75+D77+D79+D81+D83</f>
        <v>423752.01</v>
      </c>
      <c r="E89" s="222">
        <f>D89-C89</f>
        <v>38317.5</v>
      </c>
      <c r="F89" s="222">
        <f>F66+F67+F68+F69+F70+F71+F73+F75+F77+F79+F81+F83</f>
        <v>217655.1</v>
      </c>
      <c r="G89" s="266">
        <f>G66+G67+G68+G69+G70+G71+G73+G75+G77+G79+G81+G83+G85+G87</f>
        <v>587131.30576000002</v>
      </c>
      <c r="H89" s="266">
        <f t="shared" ref="H89:I89" si="27">H66+H67+H68+H69+H70+H71+H73+H75+H77+H79+H81+H83+H85+H87</f>
        <v>474840.15575999999</v>
      </c>
      <c r="I89" s="266">
        <f t="shared" si="27"/>
        <v>217655.1</v>
      </c>
      <c r="J89" s="266">
        <f>J66+J67+J68+J69+J70+J71+J73+J75+J77+J79+J81+J83+J85+J87</f>
        <v>295455.14999999997</v>
      </c>
      <c r="K89" s="266">
        <f t="shared" ref="K89:M89" si="28">K66+K67+K68+K69+K70+K71+K73+K75+K77+K79+K81+K83+K85+K87</f>
        <v>77555.050000000017</v>
      </c>
      <c r="L89" s="266">
        <f t="shared" si="28"/>
        <v>290258.05</v>
      </c>
      <c r="M89" s="266">
        <f t="shared" si="28"/>
        <v>290258.05</v>
      </c>
      <c r="N89" s="267">
        <f t="shared" si="20"/>
        <v>1886854.5657600001</v>
      </c>
      <c r="O89" s="286"/>
      <c r="P89" s="123"/>
      <c r="Q89" s="270"/>
      <c r="R89" s="123"/>
    </row>
    <row r="90" spans="1:18" s="200" customFormat="1" ht="35.25" customHeight="1" x14ac:dyDescent="0.5">
      <c r="A90" s="286"/>
      <c r="B90" s="273" t="s">
        <v>21</v>
      </c>
      <c r="C90" s="47">
        <f>C72+C74+C76+C78+C80+C82+C84</f>
        <v>7502.3000000000011</v>
      </c>
      <c r="D90" s="222">
        <f>D72+D74+D76+D78+D80+D82+D84</f>
        <v>7892.3000000000011</v>
      </c>
      <c r="E90" s="222">
        <f t="shared" si="21"/>
        <v>390</v>
      </c>
      <c r="F90" s="222">
        <f>F72+F74+F76+F78+F80+F82+F84</f>
        <v>7502.3000000000011</v>
      </c>
      <c r="G90" s="266">
        <f t="shared" ref="G90:I90" si="29">G72+G74+G76+G78+G80+G82+G84+G86+G88</f>
        <v>10121.299999999999</v>
      </c>
      <c r="H90" s="266">
        <f t="shared" si="29"/>
        <v>2618.9999999999991</v>
      </c>
      <c r="I90" s="266">
        <f t="shared" si="29"/>
        <v>7502.3000000000011</v>
      </c>
      <c r="J90" s="266">
        <f>J72+J74+J76+J78+J80+J82+J84+J86+J88</f>
        <v>10646.69</v>
      </c>
      <c r="K90" s="266">
        <f t="shared" ref="K90" si="30">K72+K74+K76+K78+K80+K82+K84+K86+K88</f>
        <v>2429.77</v>
      </c>
      <c r="L90" s="266">
        <f>L72+L74+L76+L78+L80+L82+L84+L86+L88</f>
        <v>11104.449999999999</v>
      </c>
      <c r="M90" s="266">
        <f>M72+M74+M76+M78+M80+M82+M84+M86+M88</f>
        <v>11104.449999999999</v>
      </c>
      <c r="N90" s="267">
        <f t="shared" si="20"/>
        <v>50869.189999999995</v>
      </c>
      <c r="O90" s="286"/>
      <c r="P90" s="123"/>
      <c r="Q90" s="271"/>
      <c r="R90" s="123"/>
    </row>
    <row r="91" spans="1:18" s="200" customFormat="1" ht="37.5" customHeight="1" x14ac:dyDescent="0.5">
      <c r="A91" s="286"/>
      <c r="B91" s="275" t="s">
        <v>22</v>
      </c>
      <c r="C91" s="47">
        <f>C89+C90</f>
        <v>392936.81</v>
      </c>
      <c r="D91" s="222">
        <f>D89+D90</f>
        <v>431644.31</v>
      </c>
      <c r="E91" s="222">
        <f t="shared" si="21"/>
        <v>38707.5</v>
      </c>
      <c r="F91" s="222">
        <f>F89+F90</f>
        <v>225157.4</v>
      </c>
      <c r="G91" s="266">
        <f>G89+G90</f>
        <v>597252.60576000006</v>
      </c>
      <c r="H91" s="266">
        <f t="shared" ref="H91:I91" si="31">H89+H90</f>
        <v>477459.15575999999</v>
      </c>
      <c r="I91" s="266">
        <f t="shared" si="31"/>
        <v>225157.4</v>
      </c>
      <c r="J91" s="266">
        <f>J89+J90</f>
        <v>306101.83999999997</v>
      </c>
      <c r="K91" s="266"/>
      <c r="L91" s="266">
        <f>L89+L90</f>
        <v>301362.5</v>
      </c>
      <c r="M91" s="266">
        <f>M89+M90</f>
        <v>301362.5</v>
      </c>
      <c r="N91" s="267">
        <f t="shared" si="20"/>
        <v>1937723.7557600001</v>
      </c>
      <c r="O91" s="286"/>
      <c r="P91" s="123"/>
      <c r="Q91" s="123"/>
      <c r="R91" s="123"/>
    </row>
    <row r="92" spans="1:18" s="200" customFormat="1" ht="25.8" hidden="1" x14ac:dyDescent="0.5">
      <c r="A92" s="286"/>
      <c r="B92" s="275" t="s">
        <v>135</v>
      </c>
      <c r="C92" s="47"/>
      <c r="D92" s="222">
        <v>431644.31</v>
      </c>
      <c r="E92" s="222"/>
      <c r="F92" s="222"/>
      <c r="G92" s="266">
        <f>'пояснительная '!D81</f>
        <v>254910.7</v>
      </c>
      <c r="H92" s="222"/>
      <c r="I92" s="222"/>
      <c r="J92" s="459">
        <v>246880.5</v>
      </c>
      <c r="K92" s="459"/>
      <c r="L92" s="459">
        <v>246880.5</v>
      </c>
      <c r="M92" s="459"/>
      <c r="N92" s="267">
        <f t="shared" si="20"/>
        <v>1180316.01</v>
      </c>
      <c r="O92" s="286"/>
      <c r="P92" s="123"/>
      <c r="Q92" s="123"/>
      <c r="R92" s="123"/>
    </row>
    <row r="93" spans="1:18" s="200" customFormat="1" ht="25.8" hidden="1" x14ac:dyDescent="0.5">
      <c r="A93" s="286"/>
      <c r="B93" s="275" t="s">
        <v>135</v>
      </c>
      <c r="C93" s="47"/>
      <c r="D93" s="460">
        <f>D92-D91</f>
        <v>0</v>
      </c>
      <c r="E93" s="460"/>
      <c r="F93" s="460"/>
      <c r="G93" s="266">
        <f>'пояснительная '!D82</f>
        <v>-164093.60000000003</v>
      </c>
      <c r="H93" s="460">
        <f t="shared" ref="H93:K93" si="32">H92-H91</f>
        <v>-477459.15575999999</v>
      </c>
      <c r="I93" s="460">
        <f t="shared" si="32"/>
        <v>-225157.4</v>
      </c>
      <c r="J93" s="459">
        <f t="shared" si="32"/>
        <v>-59221.339999999967</v>
      </c>
      <c r="K93" s="459">
        <f t="shared" si="32"/>
        <v>0</v>
      </c>
      <c r="L93" s="459">
        <f>L92-L91</f>
        <v>-54482</v>
      </c>
      <c r="M93" s="459"/>
      <c r="N93" s="267">
        <f t="shared" si="20"/>
        <v>-277796.94</v>
      </c>
      <c r="O93" s="286"/>
      <c r="P93" s="123"/>
      <c r="Q93" s="123"/>
      <c r="R93" s="123"/>
    </row>
    <row r="94" spans="1:18" s="200" customFormat="1" ht="180" customHeight="1" x14ac:dyDescent="0.5">
      <c r="A94" s="286"/>
      <c r="B94" s="275"/>
      <c r="C94" s="47"/>
      <c r="D94" s="460"/>
      <c r="E94" s="460"/>
      <c r="F94" s="460"/>
      <c r="G94" s="266"/>
      <c r="H94" s="460"/>
      <c r="I94" s="460"/>
      <c r="J94" s="459"/>
      <c r="K94" s="459"/>
      <c r="L94" s="459"/>
      <c r="M94" s="459"/>
      <c r="N94" s="267"/>
      <c r="O94" s="286"/>
      <c r="P94" s="123"/>
      <c r="Q94" s="123"/>
      <c r="R94" s="123"/>
    </row>
    <row r="95" spans="1:18" s="200" customFormat="1" ht="53.25" customHeight="1" x14ac:dyDescent="0.5">
      <c r="A95" s="461"/>
      <c r="B95" s="10" t="s">
        <v>24</v>
      </c>
      <c r="C95" s="37" t="e">
        <f>C96+C97+C98</f>
        <v>#REF!</v>
      </c>
      <c r="D95" s="222">
        <f>D96+D97+D98</f>
        <v>603117.71</v>
      </c>
      <c r="E95" s="222" t="e">
        <f>E96+E97+E98</f>
        <v>#REF!</v>
      </c>
      <c r="F95" s="222" t="e">
        <f>F96+F97+F98</f>
        <v>#REF!</v>
      </c>
      <c r="G95" s="266">
        <f>G96+G97+G98</f>
        <v>665367.74676000001</v>
      </c>
      <c r="H95" s="266" t="e">
        <f t="shared" ref="H95:I95" si="33">H96+H97+H98</f>
        <v>#REF!</v>
      </c>
      <c r="I95" s="266" t="e">
        <f t="shared" si="33"/>
        <v>#REF!</v>
      </c>
      <c r="J95" s="266">
        <f>J96+J97+J98</f>
        <v>355450.27106</v>
      </c>
      <c r="K95" s="266">
        <f t="shared" ref="K95:L95" si="34">K96+K97+K98</f>
        <v>82171.773280000023</v>
      </c>
      <c r="L95" s="266">
        <f t="shared" si="34"/>
        <v>379246.57749999996</v>
      </c>
      <c r="M95" s="266">
        <f>M96+M97+M98</f>
        <v>444467.88750000001</v>
      </c>
      <c r="N95" s="267">
        <f>D95+G95+J95+L95+M95</f>
        <v>2447650.19282</v>
      </c>
      <c r="O95" s="462"/>
      <c r="P95" s="463"/>
      <c r="Q95" s="463"/>
      <c r="R95" s="123"/>
    </row>
    <row r="96" spans="1:18" s="200" customFormat="1" ht="33.75" customHeight="1" x14ac:dyDescent="0.5">
      <c r="A96" s="286"/>
      <c r="B96" s="273" t="s">
        <v>20</v>
      </c>
      <c r="C96" s="37" t="e">
        <f>C89+C56</f>
        <v>#REF!</v>
      </c>
      <c r="D96" s="222">
        <f>D89+D56</f>
        <v>544722.11</v>
      </c>
      <c r="E96" s="222" t="e">
        <f>E89+E56</f>
        <v>#REF!</v>
      </c>
      <c r="F96" s="222" t="e">
        <f>F89+F56</f>
        <v>#REF!</v>
      </c>
      <c r="G96" s="266">
        <f t="shared" ref="G96:I96" si="35">G89+G56</f>
        <v>649404.54676000006</v>
      </c>
      <c r="H96" s="266" t="e">
        <f t="shared" si="35"/>
        <v>#REF!</v>
      </c>
      <c r="I96" s="266" t="e">
        <f t="shared" si="35"/>
        <v>#REF!</v>
      </c>
      <c r="J96" s="266">
        <f>J89+J56</f>
        <v>338677.35</v>
      </c>
      <c r="K96" s="266">
        <f t="shared" ref="K96:M96" si="36">K89+K56</f>
        <v>78900.050000000017</v>
      </c>
      <c r="L96" s="266">
        <f t="shared" si="36"/>
        <v>333477.14999999997</v>
      </c>
      <c r="M96" s="266">
        <f t="shared" si="36"/>
        <v>333477.25</v>
      </c>
      <c r="N96" s="267">
        <f t="shared" si="20"/>
        <v>2199758.4067600002</v>
      </c>
      <c r="O96" s="286"/>
      <c r="P96" s="123"/>
      <c r="Q96" s="123"/>
      <c r="R96" s="123"/>
    </row>
    <row r="97" spans="1:18" s="200" customFormat="1" ht="36" customHeight="1" x14ac:dyDescent="0.5">
      <c r="A97" s="286"/>
      <c r="B97" s="273" t="s">
        <v>21</v>
      </c>
      <c r="C97" s="37" t="e">
        <f>C57+C90</f>
        <v>#REF!</v>
      </c>
      <c r="D97" s="222">
        <f>D57+D90</f>
        <v>51703.200000000004</v>
      </c>
      <c r="E97" s="222" t="e">
        <f>E57+E90</f>
        <v>#REF!</v>
      </c>
      <c r="F97" s="222" t="e">
        <f>F57+F90</f>
        <v>#REF!</v>
      </c>
      <c r="G97" s="266">
        <f t="shared" ref="G97:I97" si="37">G57+G90</f>
        <v>13706</v>
      </c>
      <c r="H97" s="266" t="e">
        <f t="shared" si="37"/>
        <v>#REF!</v>
      </c>
      <c r="I97" s="266" t="e">
        <f t="shared" si="37"/>
        <v>#REF!</v>
      </c>
      <c r="J97" s="266">
        <f>J57+J90</f>
        <v>14073.14328</v>
      </c>
      <c r="K97" s="266">
        <f t="shared" ref="K97" si="38">K57+K90</f>
        <v>3271.7232800000002</v>
      </c>
      <c r="L97" s="266">
        <f>L57+L90</f>
        <v>45769.427499999998</v>
      </c>
      <c r="M97" s="266">
        <f>M57+M90</f>
        <v>110990.6375</v>
      </c>
      <c r="N97" s="267">
        <f t="shared" si="20"/>
        <v>236242.40827999997</v>
      </c>
      <c r="O97" s="286"/>
      <c r="P97" s="123"/>
      <c r="Q97" s="123"/>
      <c r="R97" s="464"/>
    </row>
    <row r="98" spans="1:18" s="200" customFormat="1" ht="32.25" customHeight="1" x14ac:dyDescent="0.5">
      <c r="A98" s="286"/>
      <c r="B98" s="273" t="s">
        <v>25</v>
      </c>
      <c r="C98" s="37" t="e">
        <f>C58</f>
        <v>#REF!</v>
      </c>
      <c r="D98" s="222">
        <f>D58</f>
        <v>6692.4</v>
      </c>
      <c r="E98" s="222" t="e">
        <f>E58</f>
        <v>#REF!</v>
      </c>
      <c r="F98" s="222" t="e">
        <f>F58</f>
        <v>#REF!</v>
      </c>
      <c r="G98" s="266">
        <f t="shared" ref="G98:I98" si="39">G58</f>
        <v>2257.1999999999998</v>
      </c>
      <c r="H98" s="266" t="e">
        <f t="shared" si="39"/>
        <v>#REF!</v>
      </c>
      <c r="I98" s="266" t="e">
        <f t="shared" si="39"/>
        <v>#REF!</v>
      </c>
      <c r="J98" s="266">
        <f>J58</f>
        <v>2699.7777799999999</v>
      </c>
      <c r="K98" s="266">
        <f t="shared" ref="K98:M98" si="40">K58</f>
        <v>0</v>
      </c>
      <c r="L98" s="266">
        <f t="shared" si="40"/>
        <v>0</v>
      </c>
      <c r="M98" s="266">
        <f t="shared" si="40"/>
        <v>0</v>
      </c>
      <c r="N98" s="267">
        <f t="shared" si="20"/>
        <v>11649.377779999999</v>
      </c>
      <c r="O98" s="286"/>
      <c r="P98" s="123"/>
      <c r="Q98" s="123"/>
      <c r="R98" s="465"/>
    </row>
    <row r="99" spans="1:18" ht="33.6" hidden="1" x14ac:dyDescent="0.65">
      <c r="C99" s="38"/>
      <c r="G99" s="466">
        <v>344347.9</v>
      </c>
      <c r="J99" s="466">
        <v>283229.90000000002</v>
      </c>
      <c r="L99" s="466">
        <v>283229.90000000002</v>
      </c>
      <c r="M99" s="466"/>
    </row>
    <row r="100" spans="1:18" hidden="1" x14ac:dyDescent="0.45">
      <c r="C100" s="39"/>
      <c r="G100" s="466">
        <f>G99-G95</f>
        <v>-321019.84675999999</v>
      </c>
      <c r="J100" s="466">
        <f>J99-J95</f>
        <v>-72220.371059999976</v>
      </c>
      <c r="L100" s="466">
        <f>L99-L95</f>
        <v>-96016.677499999932</v>
      </c>
      <c r="M100" s="466"/>
    </row>
  </sheetData>
  <mergeCells count="66">
    <mergeCell ref="A71:A72"/>
    <mergeCell ref="B71:B72"/>
    <mergeCell ref="B87:B88"/>
    <mergeCell ref="A79:A80"/>
    <mergeCell ref="A85:A86"/>
    <mergeCell ref="B85:B86"/>
    <mergeCell ref="B79:B80"/>
    <mergeCell ref="A81:A82"/>
    <mergeCell ref="B81:B82"/>
    <mergeCell ref="A83:A84"/>
    <mergeCell ref="B83:B84"/>
    <mergeCell ref="A77:A78"/>
    <mergeCell ref="B77:B78"/>
    <mergeCell ref="A75:A76"/>
    <mergeCell ref="B75:B76"/>
    <mergeCell ref="A87:A88"/>
    <mergeCell ref="A14:R14"/>
    <mergeCell ref="A24:A25"/>
    <mergeCell ref="B24:B25"/>
    <mergeCell ref="P24:P25"/>
    <mergeCell ref="B35:B37"/>
    <mergeCell ref="A39:A41"/>
    <mergeCell ref="A50:A51"/>
    <mergeCell ref="A54:A55"/>
    <mergeCell ref="B54:B55"/>
    <mergeCell ref="B32:B34"/>
    <mergeCell ref="A32:A34"/>
    <mergeCell ref="B39:B41"/>
    <mergeCell ref="A43:A45"/>
    <mergeCell ref="A62:R62"/>
    <mergeCell ref="A64:Q64"/>
    <mergeCell ref="B50:B51"/>
    <mergeCell ref="M12:M13"/>
    <mergeCell ref="A35:A38"/>
    <mergeCell ref="B17:B19"/>
    <mergeCell ref="A17:A19"/>
    <mergeCell ref="L12:L13"/>
    <mergeCell ref="G12:G13"/>
    <mergeCell ref="J12:J13"/>
    <mergeCell ref="B43:B45"/>
    <mergeCell ref="A47:A48"/>
    <mergeCell ref="B47:B48"/>
    <mergeCell ref="A15:Q15"/>
    <mergeCell ref="A16:Q16"/>
    <mergeCell ref="D12:D13"/>
    <mergeCell ref="O7:R7"/>
    <mergeCell ref="O8:R8"/>
    <mergeCell ref="R63:R86"/>
    <mergeCell ref="R15:R55"/>
    <mergeCell ref="Q54:Q55"/>
    <mergeCell ref="A10:R10"/>
    <mergeCell ref="A12:A13"/>
    <mergeCell ref="B12:B13"/>
    <mergeCell ref="N12:N13"/>
    <mergeCell ref="O12:O13"/>
    <mergeCell ref="R12:R13"/>
    <mergeCell ref="P12:P13"/>
    <mergeCell ref="Q12:Q13"/>
    <mergeCell ref="A73:A74"/>
    <mergeCell ref="B73:B74"/>
    <mergeCell ref="A63:Q63"/>
    <mergeCell ref="O1:R1"/>
    <mergeCell ref="O3:R3"/>
    <mergeCell ref="O4:R4"/>
    <mergeCell ref="O5:R5"/>
    <mergeCell ref="O2:R2"/>
  </mergeCells>
  <phoneticPr fontId="19" type="noConversion"/>
  <pageMargins left="0.31496062992125984" right="0.31496062992125984" top="0.19685039370078741" bottom="0.19685039370078741" header="0.11811023622047245" footer="0.15748031496062992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view="pageBreakPreview" topLeftCell="A2" zoomScale="60" zoomScaleNormal="60" workbookViewId="0">
      <selection activeCell="E7" sqref="E7"/>
    </sheetView>
  </sheetViews>
  <sheetFormatPr defaultColWidth="9.109375" defaultRowHeight="22.8" x14ac:dyDescent="0.4"/>
  <cols>
    <col min="1" max="1" width="11.33203125" style="182" bestFit="1" customWidth="1"/>
    <col min="2" max="2" width="123.5546875" style="9" customWidth="1"/>
    <col min="3" max="5" width="20.88671875" style="8" customWidth="1"/>
    <col min="6" max="6" width="20.109375" style="8" bestFit="1" customWidth="1"/>
    <col min="7" max="7" width="19.6640625" style="9" customWidth="1"/>
    <col min="8" max="8" width="91.5546875" style="9" customWidth="1"/>
    <col min="9" max="9" width="42.109375" style="9" hidden="1" customWidth="1"/>
    <col min="10" max="10" width="9.109375" style="9" hidden="1" customWidth="1"/>
    <col min="11" max="11" width="10" style="9" hidden="1" customWidth="1"/>
    <col min="12" max="12" width="33.88671875" style="9" hidden="1" customWidth="1"/>
    <col min="13" max="13" width="19.33203125" style="9" hidden="1" customWidth="1"/>
    <col min="14" max="14" width="12.44140625" style="9" hidden="1" customWidth="1"/>
    <col min="15" max="15" width="0.44140625" style="9" customWidth="1"/>
    <col min="16" max="16" width="14.5546875" style="9" customWidth="1"/>
    <col min="17" max="16384" width="9.109375" style="9"/>
  </cols>
  <sheetData>
    <row r="1" spans="1:15" ht="51.75" hidden="1" customHeight="1" x14ac:dyDescent="0.4">
      <c r="G1" s="340"/>
      <c r="H1" s="340"/>
      <c r="I1" s="340"/>
    </row>
    <row r="2" spans="1:15" ht="31.5" customHeight="1" x14ac:dyDescent="0.4">
      <c r="C2" s="9"/>
      <c r="D2" s="9"/>
      <c r="E2" s="9"/>
      <c r="F2" s="9"/>
      <c r="G2" s="347" t="s">
        <v>170</v>
      </c>
      <c r="H2" s="347"/>
      <c r="I2" s="347"/>
    </row>
    <row r="3" spans="1:15" ht="16.5" customHeight="1" x14ac:dyDescent="0.4">
      <c r="A3" s="183"/>
      <c r="B3" s="148"/>
      <c r="C3" s="15"/>
      <c r="D3" s="15"/>
      <c r="E3" s="15"/>
      <c r="F3" s="15"/>
      <c r="G3" s="15"/>
      <c r="H3" s="15"/>
      <c r="I3" s="15"/>
    </row>
    <row r="4" spans="1:15" ht="80.25" customHeight="1" x14ac:dyDescent="0.55000000000000004">
      <c r="A4" s="292" t="s">
        <v>150</v>
      </c>
      <c r="B4" s="292"/>
      <c r="C4" s="292"/>
      <c r="D4" s="292"/>
      <c r="E4" s="292"/>
      <c r="F4" s="292"/>
      <c r="G4" s="292"/>
      <c r="H4" s="292"/>
      <c r="I4" s="292"/>
    </row>
    <row r="5" spans="1:15" ht="21" customHeight="1" thickBot="1" x14ac:dyDescent="0.5">
      <c r="A5" s="360" t="s">
        <v>101</v>
      </c>
      <c r="B5" s="360"/>
      <c r="C5" s="360"/>
      <c r="D5" s="360"/>
      <c r="E5" s="360"/>
      <c r="F5" s="360"/>
      <c r="G5" s="360"/>
      <c r="H5" s="360"/>
      <c r="I5" s="360"/>
    </row>
    <row r="6" spans="1:15" ht="25.2" x14ac:dyDescent="0.3">
      <c r="A6" s="341" t="s">
        <v>1</v>
      </c>
      <c r="B6" s="343" t="s">
        <v>2</v>
      </c>
      <c r="C6" s="344"/>
      <c r="D6" s="344"/>
      <c r="E6" s="344"/>
      <c r="F6" s="344"/>
      <c r="G6" s="343" t="s">
        <v>4</v>
      </c>
      <c r="H6" s="224"/>
      <c r="I6" s="345" t="s">
        <v>5</v>
      </c>
    </row>
    <row r="7" spans="1:15" ht="116.25" customHeight="1" x14ac:dyDescent="0.3">
      <c r="A7" s="342"/>
      <c r="B7" s="293"/>
      <c r="C7" s="31" t="s">
        <v>167</v>
      </c>
      <c r="D7" s="31" t="s">
        <v>178</v>
      </c>
      <c r="E7" s="31" t="s">
        <v>217</v>
      </c>
      <c r="F7" s="31" t="s">
        <v>72</v>
      </c>
      <c r="G7" s="293"/>
      <c r="H7" s="103"/>
      <c r="I7" s="346"/>
    </row>
    <row r="8" spans="1:15" s="184" customFormat="1" ht="30" customHeight="1" x14ac:dyDescent="0.6">
      <c r="A8" s="357" t="s">
        <v>6</v>
      </c>
      <c r="B8" s="358"/>
      <c r="C8" s="358"/>
      <c r="D8" s="358"/>
      <c r="E8" s="358"/>
      <c r="F8" s="358"/>
      <c r="G8" s="358"/>
      <c r="H8" s="358"/>
      <c r="I8" s="359"/>
    </row>
    <row r="9" spans="1:15" s="87" customFormat="1" ht="56.25" customHeight="1" x14ac:dyDescent="0.45">
      <c r="A9" s="352" t="s">
        <v>169</v>
      </c>
      <c r="B9" s="296"/>
      <c r="C9" s="296"/>
      <c r="D9" s="296"/>
      <c r="E9" s="296"/>
      <c r="F9" s="296"/>
      <c r="G9" s="296"/>
      <c r="H9" s="105"/>
      <c r="I9" s="346" t="s">
        <v>122</v>
      </c>
    </row>
    <row r="10" spans="1:15" s="87" customFormat="1" ht="101.25" customHeight="1" x14ac:dyDescent="0.45">
      <c r="A10" s="361" t="s">
        <v>84</v>
      </c>
      <c r="B10" s="312"/>
      <c r="C10" s="312"/>
      <c r="D10" s="312"/>
      <c r="E10" s="312"/>
      <c r="F10" s="312"/>
      <c r="G10" s="312"/>
      <c r="H10" s="106"/>
      <c r="I10" s="346"/>
    </row>
    <row r="11" spans="1:15" ht="53.25" customHeight="1" x14ac:dyDescent="0.3">
      <c r="A11" s="349">
        <v>1</v>
      </c>
      <c r="B11" s="296" t="s">
        <v>31</v>
      </c>
      <c r="C11" s="25">
        <f>C17+C19+C20+C21+C22+C23+C24</f>
        <v>35598.1</v>
      </c>
      <c r="D11" s="25">
        <f>D17+D19+D20+D21+D22+D23+D24</f>
        <v>37569.299999999996</v>
      </c>
      <c r="E11" s="25"/>
      <c r="F11" s="260">
        <f t="shared" ref="F11:F36" si="0">E11-D11</f>
        <v>-37569.299999999996</v>
      </c>
      <c r="G11" s="103" t="s">
        <v>7</v>
      </c>
      <c r="H11" s="103"/>
      <c r="I11" s="346"/>
    </row>
    <row r="12" spans="1:15" ht="45.75" customHeight="1" x14ac:dyDescent="0.3">
      <c r="A12" s="349"/>
      <c r="B12" s="296"/>
      <c r="C12" s="25">
        <f>C18</f>
        <v>2734.7</v>
      </c>
      <c r="D12" s="25">
        <f>D18</f>
        <v>2734.7</v>
      </c>
      <c r="E12" s="25"/>
      <c r="F12" s="260">
        <f t="shared" si="0"/>
        <v>-2734.7</v>
      </c>
      <c r="G12" s="103" t="s">
        <v>8</v>
      </c>
      <c r="H12" s="103"/>
      <c r="I12" s="346"/>
      <c r="K12" s="186"/>
      <c r="L12" s="186"/>
      <c r="M12" s="186"/>
      <c r="N12" s="187"/>
      <c r="O12" s="186"/>
    </row>
    <row r="13" spans="1:15" ht="49.2" x14ac:dyDescent="0.7">
      <c r="A13" s="229"/>
      <c r="B13" s="105" t="s">
        <v>37</v>
      </c>
      <c r="C13" s="25">
        <f>C12+C11</f>
        <v>38332.799999999996</v>
      </c>
      <c r="D13" s="25">
        <f>D12+D11</f>
        <v>40303.999999999993</v>
      </c>
      <c r="E13" s="25"/>
      <c r="F13" s="260">
        <f t="shared" si="0"/>
        <v>-40303.999999999993</v>
      </c>
      <c r="G13" s="103"/>
      <c r="H13" s="103"/>
      <c r="I13" s="346"/>
      <c r="L13" s="209"/>
      <c r="M13" s="186"/>
    </row>
    <row r="14" spans="1:15" ht="24.6" x14ac:dyDescent="0.3">
      <c r="A14" s="228"/>
      <c r="B14" s="105" t="s">
        <v>10</v>
      </c>
      <c r="C14" s="48"/>
      <c r="D14" s="48"/>
      <c r="E14" s="48"/>
      <c r="F14" s="260">
        <f t="shared" si="0"/>
        <v>0</v>
      </c>
      <c r="G14" s="105"/>
      <c r="H14" s="105"/>
      <c r="I14" s="346"/>
      <c r="L14" s="186"/>
    </row>
    <row r="15" spans="1:15" ht="24.6" hidden="1" x14ac:dyDescent="0.3">
      <c r="A15" s="228"/>
      <c r="B15" s="105"/>
      <c r="C15" s="48"/>
      <c r="D15" s="48">
        <v>38332.800000000003</v>
      </c>
      <c r="E15" s="48"/>
      <c r="F15" s="260">
        <f t="shared" si="0"/>
        <v>-38332.800000000003</v>
      </c>
      <c r="G15" s="105"/>
      <c r="H15" s="105"/>
      <c r="I15" s="346"/>
      <c r="L15" s="186"/>
    </row>
    <row r="16" spans="1:15" ht="24.6" hidden="1" x14ac:dyDescent="0.3">
      <c r="A16" s="228"/>
      <c r="B16" s="105"/>
      <c r="C16" s="48"/>
      <c r="D16" s="48">
        <f>D15-D13</f>
        <v>-1971.1999999999898</v>
      </c>
      <c r="E16" s="48"/>
      <c r="F16" s="260">
        <f t="shared" si="0"/>
        <v>1971.1999999999898</v>
      </c>
      <c r="G16" s="105"/>
      <c r="H16" s="105"/>
      <c r="I16" s="346"/>
      <c r="L16" s="186"/>
    </row>
    <row r="17" spans="1:16" ht="49.2" x14ac:dyDescent="0.3">
      <c r="A17" s="331" t="s">
        <v>11</v>
      </c>
      <c r="B17" s="333" t="s">
        <v>194</v>
      </c>
      <c r="C17" s="25">
        <v>2.7</v>
      </c>
      <c r="D17" s="25">
        <f>C17</f>
        <v>2.7</v>
      </c>
      <c r="E17" s="25"/>
      <c r="F17" s="260">
        <f t="shared" si="0"/>
        <v>-2.7</v>
      </c>
      <c r="G17" s="103" t="s">
        <v>12</v>
      </c>
      <c r="H17" s="335"/>
      <c r="I17" s="346"/>
    </row>
    <row r="18" spans="1:16" ht="49.2" x14ac:dyDescent="0.3">
      <c r="A18" s="339"/>
      <c r="B18" s="333"/>
      <c r="C18" s="25">
        <v>2734.7</v>
      </c>
      <c r="D18" s="25">
        <f t="shared" ref="D18:D19" si="1">C18</f>
        <v>2734.7</v>
      </c>
      <c r="E18" s="25"/>
      <c r="F18" s="260">
        <f t="shared" si="0"/>
        <v>-2734.7</v>
      </c>
      <c r="G18" s="103" t="s">
        <v>8</v>
      </c>
      <c r="H18" s="336"/>
      <c r="I18" s="346"/>
    </row>
    <row r="19" spans="1:16" ht="49.2" x14ac:dyDescent="0.3">
      <c r="A19" s="230" t="s">
        <v>13</v>
      </c>
      <c r="B19" s="50" t="s">
        <v>195</v>
      </c>
      <c r="C19" s="25">
        <v>3163.1</v>
      </c>
      <c r="D19" s="25">
        <f t="shared" si="1"/>
        <v>3163.1</v>
      </c>
      <c r="E19" s="203">
        <v>3856.42</v>
      </c>
      <c r="F19" s="260">
        <f t="shared" si="0"/>
        <v>693.32000000000016</v>
      </c>
      <c r="G19" s="103" t="s">
        <v>12</v>
      </c>
      <c r="H19" s="103"/>
      <c r="I19" s="346"/>
    </row>
    <row r="20" spans="1:16" ht="73.8" x14ac:dyDescent="0.3">
      <c r="A20" s="230" t="s">
        <v>14</v>
      </c>
      <c r="B20" s="50" t="s">
        <v>196</v>
      </c>
      <c r="C20" s="25">
        <v>11888</v>
      </c>
      <c r="D20" s="25">
        <v>11918</v>
      </c>
      <c r="E20" s="203">
        <v>14134.1</v>
      </c>
      <c r="F20" s="260">
        <f t="shared" si="0"/>
        <v>2216.1000000000004</v>
      </c>
      <c r="G20" s="103" t="s">
        <v>12</v>
      </c>
      <c r="H20" s="103" t="s">
        <v>219</v>
      </c>
      <c r="I20" s="346"/>
      <c r="K20" s="210" t="e">
        <f>#REF!+#REF!+#REF!+#REF!</f>
        <v>#REF!</v>
      </c>
    </row>
    <row r="21" spans="1:16" ht="90.75" customHeight="1" x14ac:dyDescent="0.3">
      <c r="A21" s="230" t="s">
        <v>15</v>
      </c>
      <c r="B21" s="50" t="s">
        <v>197</v>
      </c>
      <c r="C21" s="25">
        <v>500</v>
      </c>
      <c r="D21" s="25">
        <v>500</v>
      </c>
      <c r="E21" s="25">
        <v>500</v>
      </c>
      <c r="F21" s="260">
        <f t="shared" si="0"/>
        <v>0</v>
      </c>
      <c r="G21" s="103" t="s">
        <v>12</v>
      </c>
      <c r="H21" s="109"/>
      <c r="I21" s="346"/>
    </row>
    <row r="22" spans="1:16" ht="90.75" customHeight="1" x14ac:dyDescent="0.3">
      <c r="A22" s="230" t="s">
        <v>16</v>
      </c>
      <c r="B22" s="50" t="s">
        <v>198</v>
      </c>
      <c r="C22" s="25">
        <v>9028.2000000000007</v>
      </c>
      <c r="D22" s="25">
        <v>10969.4</v>
      </c>
      <c r="E22" s="203">
        <v>17361.38</v>
      </c>
      <c r="F22" s="260">
        <f t="shared" si="0"/>
        <v>6391.9800000000014</v>
      </c>
      <c r="G22" s="103" t="s">
        <v>12</v>
      </c>
      <c r="H22" s="255" t="s">
        <v>220</v>
      </c>
      <c r="I22" s="346"/>
      <c r="J22" s="9" t="s">
        <v>130</v>
      </c>
      <c r="P22" s="210"/>
    </row>
    <row r="23" spans="1:16" ht="49.2" x14ac:dyDescent="0.3">
      <c r="A23" s="230" t="s">
        <v>17</v>
      </c>
      <c r="B23" s="50" t="s">
        <v>199</v>
      </c>
      <c r="C23" s="25">
        <v>540</v>
      </c>
      <c r="D23" s="25">
        <f>C23</f>
        <v>540</v>
      </c>
      <c r="E23" s="25"/>
      <c r="F23" s="260">
        <f t="shared" si="0"/>
        <v>-540</v>
      </c>
      <c r="G23" s="103" t="s">
        <v>12</v>
      </c>
      <c r="H23" s="103"/>
      <c r="I23" s="346"/>
    </row>
    <row r="24" spans="1:16" ht="73.8" x14ac:dyDescent="0.3">
      <c r="A24" s="230" t="s">
        <v>18</v>
      </c>
      <c r="B24" s="50" t="s">
        <v>213</v>
      </c>
      <c r="C24" s="25">
        <v>10476.1</v>
      </c>
      <c r="D24" s="25">
        <v>10476.1</v>
      </c>
      <c r="E24" s="25"/>
      <c r="F24" s="260">
        <f t="shared" si="0"/>
        <v>-10476.1</v>
      </c>
      <c r="G24" s="103" t="s">
        <v>12</v>
      </c>
      <c r="H24" s="103"/>
      <c r="I24" s="346"/>
    </row>
    <row r="25" spans="1:16" ht="49.2" x14ac:dyDescent="0.3">
      <c r="A25" s="350">
        <v>2</v>
      </c>
      <c r="B25" s="333" t="s">
        <v>32</v>
      </c>
      <c r="C25" s="25">
        <v>119.1</v>
      </c>
      <c r="D25" s="25">
        <f>D29</f>
        <v>116</v>
      </c>
      <c r="E25" s="25"/>
      <c r="F25" s="260">
        <f t="shared" si="0"/>
        <v>-116</v>
      </c>
      <c r="G25" s="103" t="s">
        <v>12</v>
      </c>
      <c r="H25" s="103"/>
      <c r="I25" s="346"/>
      <c r="K25" s="186"/>
    </row>
    <row r="26" spans="1:16" ht="49.2" x14ac:dyDescent="0.3">
      <c r="A26" s="350"/>
      <c r="B26" s="333"/>
      <c r="C26" s="25">
        <v>648</v>
      </c>
      <c r="D26" s="25">
        <f t="shared" ref="D26:D28" si="2">D30</f>
        <v>600</v>
      </c>
      <c r="E26" s="25"/>
      <c r="F26" s="260">
        <f t="shared" si="0"/>
        <v>-600</v>
      </c>
      <c r="G26" s="103" t="s">
        <v>8</v>
      </c>
      <c r="H26" s="103"/>
      <c r="I26" s="346"/>
      <c r="K26" s="186"/>
    </row>
    <row r="27" spans="1:16" ht="49.2" x14ac:dyDescent="0.3">
      <c r="A27" s="350"/>
      <c r="B27" s="333"/>
      <c r="C27" s="25">
        <v>2437.6999999999998</v>
      </c>
      <c r="D27" s="25">
        <f t="shared" si="2"/>
        <v>2257.1999999999998</v>
      </c>
      <c r="E27" s="25"/>
      <c r="F27" s="260">
        <f t="shared" si="0"/>
        <v>-2257.1999999999998</v>
      </c>
      <c r="G27" s="103" t="s">
        <v>9</v>
      </c>
      <c r="H27" s="103"/>
      <c r="I27" s="346"/>
      <c r="K27" s="186"/>
    </row>
    <row r="28" spans="1:16" s="191" customFormat="1" ht="98.4" x14ac:dyDescent="0.3">
      <c r="A28" s="232"/>
      <c r="B28" s="50" t="s">
        <v>38</v>
      </c>
      <c r="C28" s="25">
        <f>C25+C26+C27</f>
        <v>3204.7999999999997</v>
      </c>
      <c r="D28" s="25">
        <f t="shared" si="2"/>
        <v>2973.2</v>
      </c>
      <c r="E28" s="25"/>
      <c r="F28" s="260">
        <f t="shared" si="0"/>
        <v>-2973.2</v>
      </c>
      <c r="G28" s="103"/>
      <c r="H28" s="103"/>
      <c r="I28" s="346"/>
      <c r="K28" s="192"/>
    </row>
    <row r="29" spans="1:16" ht="49.2" x14ac:dyDescent="0.3">
      <c r="A29" s="331" t="s">
        <v>48</v>
      </c>
      <c r="B29" s="355" t="s">
        <v>59</v>
      </c>
      <c r="C29" s="25">
        <v>119.1</v>
      </c>
      <c r="D29" s="25">
        <v>116</v>
      </c>
      <c r="E29" s="25"/>
      <c r="F29" s="260">
        <f t="shared" si="0"/>
        <v>-116</v>
      </c>
      <c r="G29" s="103" t="s">
        <v>12</v>
      </c>
      <c r="H29" s="362" t="s">
        <v>179</v>
      </c>
      <c r="I29" s="346"/>
    </row>
    <row r="30" spans="1:16" ht="49.2" x14ac:dyDescent="0.3">
      <c r="A30" s="339"/>
      <c r="B30" s="356"/>
      <c r="C30" s="25">
        <v>648</v>
      </c>
      <c r="D30" s="25">
        <v>600</v>
      </c>
      <c r="E30" s="25"/>
      <c r="F30" s="260">
        <f t="shared" si="0"/>
        <v>-600</v>
      </c>
      <c r="G30" s="103" t="s">
        <v>8</v>
      </c>
      <c r="H30" s="363"/>
      <c r="I30" s="346"/>
    </row>
    <row r="31" spans="1:16" ht="49.2" x14ac:dyDescent="0.3">
      <c r="A31" s="339"/>
      <c r="B31" s="356"/>
      <c r="C31" s="25">
        <v>2437.6999999999998</v>
      </c>
      <c r="D31" s="25">
        <v>2257.1999999999998</v>
      </c>
      <c r="E31" s="25"/>
      <c r="F31" s="260">
        <f t="shared" si="0"/>
        <v>-2257.1999999999998</v>
      </c>
      <c r="G31" s="103" t="s">
        <v>9</v>
      </c>
      <c r="H31" s="364"/>
      <c r="I31" s="346"/>
    </row>
    <row r="32" spans="1:16" ht="49.2" x14ac:dyDescent="0.3">
      <c r="A32" s="231"/>
      <c r="B32" s="50" t="s">
        <v>60</v>
      </c>
      <c r="C32" s="25">
        <f t="shared" ref="C32" si="3">C29+C30+C31</f>
        <v>3204.7999999999997</v>
      </c>
      <c r="D32" s="25">
        <f>D30+D31+D29</f>
        <v>2973.2</v>
      </c>
      <c r="E32" s="25"/>
      <c r="F32" s="260">
        <f t="shared" si="0"/>
        <v>-2973.2</v>
      </c>
      <c r="G32" s="103"/>
      <c r="H32" s="103"/>
      <c r="I32" s="346"/>
    </row>
    <row r="33" spans="1:12" ht="49.2" x14ac:dyDescent="0.3">
      <c r="A33" s="331" t="s">
        <v>61</v>
      </c>
      <c r="B33" s="333" t="s">
        <v>201</v>
      </c>
      <c r="C33" s="25">
        <v>0</v>
      </c>
      <c r="D33" s="25">
        <f t="shared" ref="D33:D36" si="4">C33</f>
        <v>0</v>
      </c>
      <c r="E33" s="25"/>
      <c r="F33" s="260">
        <f t="shared" si="0"/>
        <v>0</v>
      </c>
      <c r="G33" s="103" t="s">
        <v>12</v>
      </c>
      <c r="H33" s="103"/>
      <c r="I33" s="346"/>
    </row>
    <row r="34" spans="1:12" ht="49.2" x14ac:dyDescent="0.3">
      <c r="A34" s="339"/>
      <c r="B34" s="333"/>
      <c r="C34" s="25">
        <v>0</v>
      </c>
      <c r="D34" s="25">
        <f t="shared" si="4"/>
        <v>0</v>
      </c>
      <c r="E34" s="25"/>
      <c r="F34" s="260">
        <f t="shared" si="0"/>
        <v>0</v>
      </c>
      <c r="G34" s="103" t="s">
        <v>8</v>
      </c>
      <c r="H34" s="103"/>
      <c r="I34" s="346"/>
    </row>
    <row r="35" spans="1:12" ht="49.2" x14ac:dyDescent="0.3">
      <c r="A35" s="339"/>
      <c r="B35" s="333"/>
      <c r="C35" s="25">
        <v>0</v>
      </c>
      <c r="D35" s="25">
        <f t="shared" si="4"/>
        <v>0</v>
      </c>
      <c r="E35" s="25"/>
      <c r="F35" s="260">
        <f t="shared" si="0"/>
        <v>0</v>
      </c>
      <c r="G35" s="103" t="s">
        <v>9</v>
      </c>
      <c r="H35" s="103"/>
      <c r="I35" s="346"/>
    </row>
    <row r="36" spans="1:12" ht="123" x14ac:dyDescent="0.3">
      <c r="A36" s="231"/>
      <c r="B36" s="50" t="s">
        <v>69</v>
      </c>
      <c r="C36" s="28">
        <f t="shared" ref="C36" si="5">C33+C34+C35</f>
        <v>0</v>
      </c>
      <c r="D36" s="25">
        <f t="shared" si="4"/>
        <v>0</v>
      </c>
      <c r="E36" s="25"/>
      <c r="F36" s="260">
        <f t="shared" si="0"/>
        <v>0</v>
      </c>
      <c r="G36" s="103"/>
      <c r="H36" s="103"/>
      <c r="I36" s="346"/>
    </row>
    <row r="37" spans="1:12" ht="49.2" x14ac:dyDescent="0.3">
      <c r="A37" s="228">
        <v>3</v>
      </c>
      <c r="B37" s="105" t="s">
        <v>51</v>
      </c>
      <c r="C37" s="28">
        <v>9171.6</v>
      </c>
      <c r="D37" s="25">
        <v>9406.2000000000007</v>
      </c>
      <c r="E37" s="203">
        <v>10513.6</v>
      </c>
      <c r="F37" s="260">
        <f>E37-D37</f>
        <v>1107.3999999999996</v>
      </c>
      <c r="G37" s="103" t="s">
        <v>12</v>
      </c>
      <c r="H37" s="103" t="s">
        <v>218</v>
      </c>
      <c r="I37" s="346"/>
    </row>
    <row r="38" spans="1:12" ht="24.6" x14ac:dyDescent="0.3">
      <c r="A38" s="349">
        <v>4</v>
      </c>
      <c r="B38" s="105" t="s">
        <v>86</v>
      </c>
      <c r="C38" s="25">
        <v>0</v>
      </c>
      <c r="D38" s="25"/>
      <c r="E38" s="25"/>
      <c r="F38" s="28">
        <f>D38-C38</f>
        <v>0</v>
      </c>
      <c r="G38" s="103"/>
      <c r="H38" s="103"/>
      <c r="I38" s="225"/>
    </row>
    <row r="39" spans="1:12" ht="63" customHeight="1" x14ac:dyDescent="0.3">
      <c r="A39" s="332"/>
      <c r="B39" s="296" t="s">
        <v>202</v>
      </c>
      <c r="C39" s="28">
        <v>0</v>
      </c>
      <c r="D39" s="28">
        <v>0</v>
      </c>
      <c r="E39" s="28"/>
      <c r="F39" s="28">
        <f>D39-C39</f>
        <v>0</v>
      </c>
      <c r="G39" s="103" t="str">
        <f>G37</f>
        <v>Бюджет ЗГО</v>
      </c>
      <c r="H39" s="335" t="s">
        <v>171</v>
      </c>
      <c r="I39" s="225"/>
    </row>
    <row r="40" spans="1:12" ht="156.75" customHeight="1" x14ac:dyDescent="0.3">
      <c r="A40" s="332"/>
      <c r="B40" s="334"/>
      <c r="C40" s="28">
        <v>0</v>
      </c>
      <c r="D40" s="28">
        <v>0</v>
      </c>
      <c r="E40" s="28"/>
      <c r="F40" s="28">
        <f>D40-C40</f>
        <v>0</v>
      </c>
      <c r="G40" s="103" t="str">
        <f>G34</f>
        <v>Областной бюджет</v>
      </c>
      <c r="H40" s="307"/>
      <c r="I40" s="225"/>
    </row>
    <row r="41" spans="1:12" ht="49.2" x14ac:dyDescent="0.3">
      <c r="A41" s="228">
        <v>5</v>
      </c>
      <c r="B41" s="50" t="s">
        <v>100</v>
      </c>
      <c r="C41" s="25">
        <f t="shared" ref="C41" si="6">C42</f>
        <v>590</v>
      </c>
      <c r="D41" s="25">
        <v>590</v>
      </c>
      <c r="E41" s="25"/>
      <c r="F41" s="28">
        <f t="shared" ref="F41:F42" si="7">D41-C41</f>
        <v>0</v>
      </c>
      <c r="G41" s="103" t="s">
        <v>99</v>
      </c>
      <c r="H41" s="103"/>
      <c r="I41" s="225"/>
    </row>
    <row r="42" spans="1:12" ht="98.4" x14ac:dyDescent="0.3">
      <c r="A42" s="233" t="s">
        <v>124</v>
      </c>
      <c r="B42" s="105" t="s">
        <v>203</v>
      </c>
      <c r="C42" s="28">
        <v>590</v>
      </c>
      <c r="D42" s="28">
        <v>590</v>
      </c>
      <c r="E42" s="28"/>
      <c r="F42" s="28">
        <f t="shared" si="7"/>
        <v>0</v>
      </c>
      <c r="G42" s="103" t="s">
        <v>99</v>
      </c>
      <c r="H42" s="103"/>
      <c r="I42" s="225"/>
    </row>
    <row r="43" spans="1:12" ht="49.2" x14ac:dyDescent="0.3">
      <c r="A43" s="233" t="s">
        <v>125</v>
      </c>
      <c r="B43" s="329" t="s">
        <v>204</v>
      </c>
      <c r="C43" s="28"/>
      <c r="D43" s="28"/>
      <c r="E43" s="28"/>
      <c r="F43" s="28"/>
      <c r="G43" s="103" t="s">
        <v>99</v>
      </c>
      <c r="H43" s="103"/>
      <c r="I43" s="225"/>
    </row>
    <row r="44" spans="1:12" ht="24.6" x14ac:dyDescent="0.3">
      <c r="A44" s="234"/>
      <c r="B44" s="354"/>
      <c r="C44" s="28"/>
      <c r="D44" s="28"/>
      <c r="E44" s="28"/>
      <c r="F44" s="28"/>
      <c r="G44" s="103"/>
      <c r="H44" s="103"/>
      <c r="I44" s="225"/>
    </row>
    <row r="45" spans="1:12" ht="49.2" x14ac:dyDescent="0.3">
      <c r="A45" s="327" t="s">
        <v>136</v>
      </c>
      <c r="B45" s="329" t="s">
        <v>205</v>
      </c>
      <c r="C45" s="28"/>
      <c r="D45" s="28"/>
      <c r="E45" s="28"/>
      <c r="F45" s="28"/>
      <c r="G45" s="103" t="s">
        <v>99</v>
      </c>
      <c r="H45" s="103"/>
      <c r="I45" s="225"/>
    </row>
    <row r="46" spans="1:12" ht="49.2" x14ac:dyDescent="0.3">
      <c r="A46" s="328"/>
      <c r="B46" s="330"/>
      <c r="C46" s="28"/>
      <c r="D46" s="28"/>
      <c r="E46" s="28"/>
      <c r="F46" s="28"/>
      <c r="G46" s="103" t="s">
        <v>137</v>
      </c>
      <c r="H46" s="103"/>
      <c r="I46" s="225"/>
    </row>
    <row r="47" spans="1:12" s="89" customFormat="1" ht="28.8" x14ac:dyDescent="0.55000000000000004">
      <c r="A47" s="226"/>
      <c r="B47" s="193" t="s">
        <v>20</v>
      </c>
      <c r="C47" s="37">
        <f>C11+C25+C37+C39+C42</f>
        <v>45478.799999999996</v>
      </c>
      <c r="D47" s="37">
        <f>D11+D25+D37+D39+D42</f>
        <v>47681.5</v>
      </c>
      <c r="E47" s="37"/>
      <c r="F47" s="37">
        <f>F11+F25+F37+F39+F42</f>
        <v>-36577.899999999994</v>
      </c>
      <c r="G47" s="123"/>
      <c r="H47" s="123"/>
      <c r="I47" s="235"/>
      <c r="K47" s="195"/>
    </row>
    <row r="48" spans="1:12" s="89" customFormat="1" ht="28.8" x14ac:dyDescent="0.55000000000000004">
      <c r="A48" s="236"/>
      <c r="B48" s="103" t="s">
        <v>21</v>
      </c>
      <c r="C48" s="37">
        <f>C12+C40+C26</f>
        <v>3382.7</v>
      </c>
      <c r="D48" s="37">
        <f t="shared" ref="D48" si="8">D12+D40+D26</f>
        <v>3334.7</v>
      </c>
      <c r="E48" s="37"/>
      <c r="F48" s="37">
        <f>F12+F40+F26</f>
        <v>-3334.7</v>
      </c>
      <c r="G48" s="123"/>
      <c r="H48" s="123"/>
      <c r="I48" s="237"/>
      <c r="K48" s="195"/>
      <c r="L48" s="212"/>
    </row>
    <row r="49" spans="1:11" s="89" customFormat="1" ht="28.8" x14ac:dyDescent="0.55000000000000004">
      <c r="A49" s="226"/>
      <c r="B49" s="103" t="s">
        <v>9</v>
      </c>
      <c r="C49" s="37">
        <f t="shared" ref="C49:F49" si="9">C27</f>
        <v>2437.6999999999998</v>
      </c>
      <c r="D49" s="37">
        <f>D27</f>
        <v>2257.1999999999998</v>
      </c>
      <c r="E49" s="37"/>
      <c r="F49" s="37">
        <f t="shared" si="9"/>
        <v>-2257.1999999999998</v>
      </c>
      <c r="G49" s="123"/>
      <c r="H49" s="123"/>
      <c r="I49" s="227"/>
      <c r="K49" s="195"/>
    </row>
    <row r="50" spans="1:11" s="89" customFormat="1" ht="28.8" x14ac:dyDescent="0.55000000000000004">
      <c r="A50" s="226"/>
      <c r="B50" s="193" t="s">
        <v>22</v>
      </c>
      <c r="C50" s="37">
        <f>C47+C48+C49</f>
        <v>51299.19999999999</v>
      </c>
      <c r="D50" s="37">
        <f>D47+D48+D49</f>
        <v>53273.399999999994</v>
      </c>
      <c r="E50" s="37"/>
      <c r="F50" s="37">
        <f t="shared" ref="F50" si="10">F47+F48+F49</f>
        <v>-42169.799999999988</v>
      </c>
      <c r="G50" s="125"/>
      <c r="H50" s="125"/>
      <c r="I50" s="238"/>
      <c r="K50" s="195"/>
    </row>
    <row r="51" spans="1:11" s="215" customFormat="1" ht="28.8" hidden="1" x14ac:dyDescent="0.55000000000000004">
      <c r="A51" s="239"/>
      <c r="B51" s="208" t="s">
        <v>135</v>
      </c>
      <c r="C51" s="45">
        <v>89438.2</v>
      </c>
      <c r="D51" s="45">
        <v>51299.199999999997</v>
      </c>
      <c r="E51" s="45"/>
      <c r="F51" s="45"/>
      <c r="G51" s="214"/>
      <c r="H51" s="214"/>
      <c r="I51" s="240"/>
      <c r="K51" s="216"/>
    </row>
    <row r="52" spans="1:11" s="215" customFormat="1" ht="28.8" hidden="1" x14ac:dyDescent="0.55000000000000004">
      <c r="A52" s="239"/>
      <c r="B52" s="208" t="s">
        <v>135</v>
      </c>
      <c r="C52" s="45">
        <f>C51-C50</f>
        <v>38139.000000000007</v>
      </c>
      <c r="D52" s="45">
        <f>D51-D50</f>
        <v>-1974.1999999999971</v>
      </c>
      <c r="E52" s="45"/>
      <c r="F52" s="45"/>
      <c r="G52" s="214"/>
      <c r="H52" s="214"/>
      <c r="I52" s="240"/>
      <c r="K52" s="216"/>
    </row>
    <row r="53" spans="1:11" s="184" customFormat="1" ht="45" customHeight="1" x14ac:dyDescent="0.6">
      <c r="A53" s="349" t="s">
        <v>23</v>
      </c>
      <c r="B53" s="297"/>
      <c r="C53" s="297"/>
      <c r="D53" s="297"/>
      <c r="E53" s="297"/>
      <c r="F53" s="297"/>
      <c r="G53" s="297"/>
      <c r="H53" s="297"/>
      <c r="I53" s="351"/>
      <c r="K53" s="90"/>
    </row>
    <row r="54" spans="1:11" s="91" customFormat="1" ht="55.5" customHeight="1" x14ac:dyDescent="0.4">
      <c r="A54" s="352" t="s">
        <v>56</v>
      </c>
      <c r="B54" s="296"/>
      <c r="C54" s="296"/>
      <c r="D54" s="296"/>
      <c r="E54" s="296"/>
      <c r="F54" s="296"/>
      <c r="G54" s="296"/>
      <c r="H54" s="105"/>
      <c r="I54" s="346" t="s">
        <v>123</v>
      </c>
      <c r="K54" s="197"/>
    </row>
    <row r="55" spans="1:11" s="91" customFormat="1" ht="46.5" customHeight="1" x14ac:dyDescent="0.4">
      <c r="A55" s="348" t="s">
        <v>50</v>
      </c>
      <c r="B55" s="298"/>
      <c r="C55" s="298"/>
      <c r="D55" s="298"/>
      <c r="E55" s="298"/>
      <c r="F55" s="298"/>
      <c r="G55" s="298"/>
      <c r="H55" s="131"/>
      <c r="I55" s="346"/>
    </row>
    <row r="56" spans="1:11" ht="93" customHeight="1" x14ac:dyDescent="0.3">
      <c r="A56" s="228">
        <v>4</v>
      </c>
      <c r="B56" s="105" t="s">
        <v>34</v>
      </c>
      <c r="C56" s="47">
        <f>C80</f>
        <v>396095.40000000008</v>
      </c>
      <c r="D56" s="47">
        <f>D80</f>
        <v>419004.30000000005</v>
      </c>
      <c r="E56" s="47"/>
      <c r="F56" s="28">
        <f>D56-C56</f>
        <v>22908.899999999965</v>
      </c>
      <c r="G56" s="103"/>
      <c r="H56" s="103"/>
      <c r="I56" s="346"/>
    </row>
    <row r="57" spans="1:11" ht="195.75" customHeight="1" x14ac:dyDescent="0.3">
      <c r="A57" s="241" t="s">
        <v>54</v>
      </c>
      <c r="B57" s="105" t="s">
        <v>185</v>
      </c>
      <c r="C57" s="28">
        <v>267453.90000000002</v>
      </c>
      <c r="D57" s="47">
        <v>268705.3</v>
      </c>
      <c r="E57" s="47"/>
      <c r="F57" s="28">
        <f>D57-C57</f>
        <v>1251.3999999999651</v>
      </c>
      <c r="G57" s="103" t="s">
        <v>12</v>
      </c>
      <c r="H57" s="103" t="s">
        <v>180</v>
      </c>
      <c r="I57" s="346"/>
    </row>
    <row r="58" spans="1:11" ht="113.25" customHeight="1" x14ac:dyDescent="0.3">
      <c r="A58" s="241" t="s">
        <v>55</v>
      </c>
      <c r="B58" s="50" t="s">
        <v>168</v>
      </c>
      <c r="C58" s="28">
        <v>79678.7</v>
      </c>
      <c r="D58" s="47">
        <v>96490.6</v>
      </c>
      <c r="E58" s="47"/>
      <c r="F58" s="28">
        <f>D58-C58</f>
        <v>16811.900000000009</v>
      </c>
      <c r="G58" s="103" t="s">
        <v>12</v>
      </c>
      <c r="H58" s="103" t="s">
        <v>181</v>
      </c>
      <c r="I58" s="346"/>
    </row>
    <row r="59" spans="1:11" ht="73.5" customHeight="1" x14ac:dyDescent="0.3">
      <c r="A59" s="241" t="s">
        <v>57</v>
      </c>
      <c r="B59" s="217" t="s">
        <v>186</v>
      </c>
      <c r="C59" s="25">
        <v>0</v>
      </c>
      <c r="D59" s="47">
        <f t="shared" ref="D59:D76" si="11">C59</f>
        <v>0</v>
      </c>
      <c r="E59" s="47"/>
      <c r="F59" s="28">
        <f t="shared" ref="F59:F61" si="12">D59-C59</f>
        <v>0</v>
      </c>
      <c r="G59" s="103" t="s">
        <v>12</v>
      </c>
      <c r="H59" s="103"/>
      <c r="I59" s="353"/>
    </row>
    <row r="60" spans="1:11" ht="46.5" customHeight="1" x14ac:dyDescent="0.3">
      <c r="A60" s="241" t="s">
        <v>68</v>
      </c>
      <c r="B60" s="50" t="s">
        <v>200</v>
      </c>
      <c r="C60" s="37">
        <v>17656.5</v>
      </c>
      <c r="D60" s="47">
        <v>17978.3</v>
      </c>
      <c r="E60" s="47"/>
      <c r="F60" s="28">
        <f t="shared" si="12"/>
        <v>321.79999999999927</v>
      </c>
      <c r="G60" s="103" t="s">
        <v>12</v>
      </c>
      <c r="H60" s="103" t="s">
        <v>211</v>
      </c>
      <c r="I60" s="353"/>
    </row>
    <row r="61" spans="1:11" ht="165" customHeight="1" x14ac:dyDescent="0.3">
      <c r="A61" s="241" t="s">
        <v>89</v>
      </c>
      <c r="B61" s="50" t="s">
        <v>188</v>
      </c>
      <c r="C61" s="28">
        <v>19132.7</v>
      </c>
      <c r="D61" s="47">
        <v>23592.5</v>
      </c>
      <c r="E61" s="47"/>
      <c r="F61" s="28">
        <f t="shared" si="12"/>
        <v>4459.7999999999993</v>
      </c>
      <c r="G61" s="103" t="s">
        <v>12</v>
      </c>
      <c r="H61" s="103" t="s">
        <v>182</v>
      </c>
      <c r="I61" s="353"/>
    </row>
    <row r="62" spans="1:11" ht="128.25" customHeight="1" x14ac:dyDescent="0.3">
      <c r="A62" s="337" t="s">
        <v>106</v>
      </c>
      <c r="B62" s="296" t="s">
        <v>131</v>
      </c>
      <c r="C62" s="47">
        <v>1180.5</v>
      </c>
      <c r="D62" s="47">
        <v>1244.5</v>
      </c>
      <c r="E62" s="47"/>
      <c r="F62" s="28">
        <f>D62-C62</f>
        <v>64</v>
      </c>
      <c r="G62" s="103" t="s">
        <v>12</v>
      </c>
      <c r="H62" s="103" t="s">
        <v>183</v>
      </c>
      <c r="I62" s="353"/>
    </row>
    <row r="63" spans="1:11" ht="47.25" customHeight="1" x14ac:dyDescent="0.3">
      <c r="A63" s="337"/>
      <c r="B63" s="296"/>
      <c r="C63" s="47">
        <v>4689.8999999999996</v>
      </c>
      <c r="D63" s="47">
        <f t="shared" si="11"/>
        <v>4689.8999999999996</v>
      </c>
      <c r="E63" s="47"/>
      <c r="F63" s="28">
        <f t="shared" ref="F63:F77" si="13">D63-C63</f>
        <v>0</v>
      </c>
      <c r="G63" s="103" t="s">
        <v>8</v>
      </c>
      <c r="H63" s="103"/>
      <c r="I63" s="353"/>
    </row>
    <row r="64" spans="1:11" ht="47.25" customHeight="1" x14ac:dyDescent="0.3">
      <c r="A64" s="337" t="s">
        <v>107</v>
      </c>
      <c r="B64" s="296" t="s">
        <v>189</v>
      </c>
      <c r="C64" s="47">
        <v>352.2</v>
      </c>
      <c r="D64" s="47">
        <f t="shared" si="11"/>
        <v>352.2</v>
      </c>
      <c r="E64" s="47"/>
      <c r="F64" s="28">
        <f t="shared" si="13"/>
        <v>0</v>
      </c>
      <c r="G64" s="103" t="s">
        <v>12</v>
      </c>
      <c r="H64" s="103"/>
      <c r="I64" s="353"/>
    </row>
    <row r="65" spans="1:9" ht="60.75" customHeight="1" x14ac:dyDescent="0.3">
      <c r="A65" s="337"/>
      <c r="B65" s="296"/>
      <c r="C65" s="47">
        <v>1804</v>
      </c>
      <c r="D65" s="47">
        <f t="shared" si="11"/>
        <v>1804</v>
      </c>
      <c r="E65" s="47"/>
      <c r="F65" s="28">
        <f t="shared" si="13"/>
        <v>0</v>
      </c>
      <c r="G65" s="103" t="s">
        <v>8</v>
      </c>
      <c r="H65" s="103"/>
      <c r="I65" s="353"/>
    </row>
    <row r="66" spans="1:9" ht="47.25" customHeight="1" x14ac:dyDescent="0.3">
      <c r="A66" s="337" t="s">
        <v>108</v>
      </c>
      <c r="B66" s="296" t="s">
        <v>47</v>
      </c>
      <c r="C66" s="47">
        <v>117.4</v>
      </c>
      <c r="D66" s="47">
        <f t="shared" si="11"/>
        <v>117.4</v>
      </c>
      <c r="E66" s="47"/>
      <c r="F66" s="28">
        <f t="shared" si="13"/>
        <v>0</v>
      </c>
      <c r="G66" s="103" t="s">
        <v>12</v>
      </c>
      <c r="H66" s="103"/>
      <c r="I66" s="353"/>
    </row>
    <row r="67" spans="1:9" ht="84.75" customHeight="1" x14ac:dyDescent="0.3">
      <c r="A67" s="331"/>
      <c r="B67" s="338"/>
      <c r="C67" s="47">
        <v>631.4</v>
      </c>
      <c r="D67" s="47">
        <f t="shared" si="11"/>
        <v>631.4</v>
      </c>
      <c r="E67" s="47"/>
      <c r="F67" s="28">
        <f t="shared" si="13"/>
        <v>0</v>
      </c>
      <c r="G67" s="103" t="s">
        <v>8</v>
      </c>
      <c r="H67" s="103"/>
      <c r="I67" s="353"/>
    </row>
    <row r="68" spans="1:9" ht="47.25" customHeight="1" x14ac:dyDescent="0.3">
      <c r="A68" s="331" t="s">
        <v>109</v>
      </c>
      <c r="B68" s="333" t="s">
        <v>206</v>
      </c>
      <c r="C68" s="47">
        <v>293.5</v>
      </c>
      <c r="D68" s="47">
        <f t="shared" si="11"/>
        <v>293.5</v>
      </c>
      <c r="E68" s="47"/>
      <c r="F68" s="28">
        <f t="shared" si="13"/>
        <v>0</v>
      </c>
      <c r="G68" s="103" t="s">
        <v>12</v>
      </c>
      <c r="H68" s="103"/>
      <c r="I68" s="353"/>
    </row>
    <row r="69" spans="1:9" ht="62.25" customHeight="1" x14ac:dyDescent="0.3">
      <c r="A69" s="339"/>
      <c r="B69" s="338"/>
      <c r="C69" s="47">
        <v>902</v>
      </c>
      <c r="D69" s="47">
        <f t="shared" si="11"/>
        <v>902</v>
      </c>
      <c r="E69" s="47"/>
      <c r="F69" s="28">
        <f t="shared" si="13"/>
        <v>0</v>
      </c>
      <c r="G69" s="103" t="s">
        <v>8</v>
      </c>
      <c r="H69" s="103"/>
      <c r="I69" s="353"/>
    </row>
    <row r="70" spans="1:9" ht="47.25" customHeight="1" x14ac:dyDescent="0.3">
      <c r="A70" s="331" t="s">
        <v>110</v>
      </c>
      <c r="B70" s="333" t="s">
        <v>207</v>
      </c>
      <c r="C70" s="47">
        <v>234.8</v>
      </c>
      <c r="D70" s="47">
        <f>C70</f>
        <v>234.8</v>
      </c>
      <c r="E70" s="47"/>
      <c r="F70" s="28">
        <f t="shared" si="13"/>
        <v>0</v>
      </c>
      <c r="G70" s="103" t="s">
        <v>12</v>
      </c>
      <c r="H70" s="103"/>
      <c r="I70" s="353"/>
    </row>
    <row r="71" spans="1:9" ht="57" customHeight="1" x14ac:dyDescent="0.3">
      <c r="A71" s="331"/>
      <c r="B71" s="333"/>
      <c r="C71" s="47">
        <v>721.6</v>
      </c>
      <c r="D71" s="47">
        <f t="shared" si="11"/>
        <v>721.6</v>
      </c>
      <c r="E71" s="47"/>
      <c r="F71" s="28">
        <f t="shared" si="13"/>
        <v>0</v>
      </c>
      <c r="G71" s="103" t="s">
        <v>8</v>
      </c>
      <c r="H71" s="103"/>
      <c r="I71" s="353"/>
    </row>
    <row r="72" spans="1:9" ht="39.75" customHeight="1" x14ac:dyDescent="0.3">
      <c r="A72" s="331" t="s">
        <v>111</v>
      </c>
      <c r="B72" s="333" t="s">
        <v>191</v>
      </c>
      <c r="C72" s="47">
        <v>16.5</v>
      </c>
      <c r="D72" s="47">
        <f t="shared" si="11"/>
        <v>16.5</v>
      </c>
      <c r="E72" s="47"/>
      <c r="F72" s="28">
        <f t="shared" si="13"/>
        <v>0</v>
      </c>
      <c r="G72" s="103" t="s">
        <v>12</v>
      </c>
      <c r="H72" s="103"/>
      <c r="I72" s="353"/>
    </row>
    <row r="73" spans="1:9" ht="39.75" customHeight="1" x14ac:dyDescent="0.3">
      <c r="A73" s="332"/>
      <c r="B73" s="334"/>
      <c r="C73" s="47">
        <v>912.8</v>
      </c>
      <c r="D73" s="47">
        <f t="shared" si="11"/>
        <v>912.8</v>
      </c>
      <c r="E73" s="47"/>
      <c r="F73" s="28">
        <f t="shared" si="13"/>
        <v>0</v>
      </c>
      <c r="G73" s="103" t="s">
        <v>62</v>
      </c>
      <c r="H73" s="103"/>
      <c r="I73" s="353"/>
    </row>
    <row r="74" spans="1:9" ht="47.25" customHeight="1" x14ac:dyDescent="0.3">
      <c r="A74" s="331" t="s">
        <v>112</v>
      </c>
      <c r="B74" s="333" t="s">
        <v>192</v>
      </c>
      <c r="C74" s="47">
        <v>4</v>
      </c>
      <c r="D74" s="47">
        <f t="shared" si="11"/>
        <v>4</v>
      </c>
      <c r="E74" s="47"/>
      <c r="F74" s="28">
        <f t="shared" si="13"/>
        <v>0</v>
      </c>
      <c r="G74" s="103" t="s">
        <v>117</v>
      </c>
      <c r="H74" s="103"/>
      <c r="I74" s="353"/>
    </row>
    <row r="75" spans="1:9" ht="112.5" customHeight="1" x14ac:dyDescent="0.3">
      <c r="A75" s="332"/>
      <c r="B75" s="334"/>
      <c r="C75" s="47">
        <v>70</v>
      </c>
      <c r="D75" s="47">
        <f t="shared" si="11"/>
        <v>70</v>
      </c>
      <c r="E75" s="47"/>
      <c r="F75" s="28">
        <f t="shared" si="13"/>
        <v>0</v>
      </c>
      <c r="G75" s="103" t="s">
        <v>62</v>
      </c>
      <c r="H75" s="103"/>
      <c r="I75" s="353"/>
    </row>
    <row r="76" spans="1:9" ht="112.5" customHeight="1" x14ac:dyDescent="0.3">
      <c r="A76" s="331" t="s">
        <v>149</v>
      </c>
      <c r="B76" s="333" t="s">
        <v>193</v>
      </c>
      <c r="C76" s="47">
        <v>2.4</v>
      </c>
      <c r="D76" s="47">
        <f t="shared" si="11"/>
        <v>2.4</v>
      </c>
      <c r="E76" s="47"/>
      <c r="F76" s="28">
        <f t="shared" si="13"/>
        <v>0</v>
      </c>
      <c r="G76" s="103" t="s">
        <v>117</v>
      </c>
      <c r="H76" s="103"/>
      <c r="I76" s="242"/>
    </row>
    <row r="77" spans="1:9" ht="112.5" customHeight="1" x14ac:dyDescent="0.3">
      <c r="A77" s="332"/>
      <c r="B77" s="334"/>
      <c r="C77" s="47">
        <v>240.6</v>
      </c>
      <c r="D77" s="47">
        <f>C77</f>
        <v>240.6</v>
      </c>
      <c r="E77" s="47"/>
      <c r="F77" s="28">
        <f t="shared" si="13"/>
        <v>0</v>
      </c>
      <c r="G77" s="103" t="s">
        <v>62</v>
      </c>
      <c r="H77" s="103"/>
      <c r="I77" s="242"/>
    </row>
    <row r="78" spans="1:9" s="200" customFormat="1" ht="25.8" x14ac:dyDescent="0.5">
      <c r="A78" s="226"/>
      <c r="B78" s="193" t="s">
        <v>20</v>
      </c>
      <c r="C78" s="47">
        <f>C57+C58+C59+C60+C61+C62+C64+C66+C68+C70+C72+C74+C76</f>
        <v>386123.10000000009</v>
      </c>
      <c r="D78" s="47">
        <f>D57+D58+D59+D60+D61+D62+D64+D66+D68+D70+D72+D74+D76</f>
        <v>409032.00000000006</v>
      </c>
      <c r="E78" s="47"/>
      <c r="F78" s="47">
        <f>F57+F58+F59+F60+F61+F62+F64+F66+F68+F70+F72+F74+F76</f>
        <v>22908.899999999972</v>
      </c>
      <c r="G78" s="120"/>
      <c r="H78" s="123"/>
      <c r="I78" s="235"/>
    </row>
    <row r="79" spans="1:9" s="200" customFormat="1" ht="25.8" x14ac:dyDescent="0.5">
      <c r="A79" s="226"/>
      <c r="B79" s="103" t="s">
        <v>21</v>
      </c>
      <c r="C79" s="47">
        <f>C63+C65+C67+C69+C71+C73+C75+C77</f>
        <v>9972.2999999999993</v>
      </c>
      <c r="D79" s="47">
        <f>D63+D65+D67+D69+D71+D73+D75+D77</f>
        <v>9972.2999999999993</v>
      </c>
      <c r="E79" s="47"/>
      <c r="F79" s="47">
        <f>F63+F65+F67+F69+F71+F73+F75+F77</f>
        <v>0</v>
      </c>
      <c r="G79" s="123"/>
      <c r="H79" s="123"/>
      <c r="I79" s="235"/>
    </row>
    <row r="80" spans="1:9" s="200" customFormat="1" ht="25.8" x14ac:dyDescent="0.5">
      <c r="A80" s="226"/>
      <c r="B80" s="193" t="s">
        <v>22</v>
      </c>
      <c r="C80" s="47">
        <f>C78+C79</f>
        <v>396095.40000000008</v>
      </c>
      <c r="D80" s="47">
        <f>D78+D79</f>
        <v>419004.30000000005</v>
      </c>
      <c r="E80" s="47"/>
      <c r="F80" s="47">
        <f>F78+F79</f>
        <v>22908.899999999972</v>
      </c>
      <c r="G80" s="123"/>
      <c r="H80" s="123"/>
      <c r="I80" s="235"/>
    </row>
    <row r="81" spans="1:9" s="202" customFormat="1" ht="25.8" hidden="1" x14ac:dyDescent="0.5">
      <c r="A81" s="239"/>
      <c r="B81" s="208" t="s">
        <v>135</v>
      </c>
      <c r="C81" s="206">
        <v>254909.7</v>
      </c>
      <c r="D81" s="206">
        <v>254910.7</v>
      </c>
      <c r="E81" s="206"/>
      <c r="F81" s="206">
        <v>254911.7</v>
      </c>
      <c r="G81" s="218"/>
      <c r="H81" s="218"/>
      <c r="I81" s="243"/>
    </row>
    <row r="82" spans="1:9" s="202" customFormat="1" ht="25.8" hidden="1" x14ac:dyDescent="0.5">
      <c r="A82" s="239"/>
      <c r="B82" s="208" t="s">
        <v>135</v>
      </c>
      <c r="C82" s="207">
        <f t="shared" ref="C82" si="14">C81-C80</f>
        <v>-141185.70000000007</v>
      </c>
      <c r="D82" s="207">
        <f t="shared" ref="D82:F82" si="15">D81-D80</f>
        <v>-164093.60000000003</v>
      </c>
      <c r="E82" s="207"/>
      <c r="F82" s="207">
        <f t="shared" si="15"/>
        <v>232002.80000000005</v>
      </c>
      <c r="G82" s="218"/>
      <c r="H82" s="218"/>
      <c r="I82" s="243"/>
    </row>
    <row r="83" spans="1:9" s="202" customFormat="1" ht="41.25" customHeight="1" x14ac:dyDescent="0.5">
      <c r="A83" s="244"/>
      <c r="B83" s="219" t="s">
        <v>24</v>
      </c>
      <c r="C83" s="45">
        <f t="shared" ref="C83:D83" si="16">C84+C85+C86</f>
        <v>447394.60000000009</v>
      </c>
      <c r="D83" s="45">
        <f t="shared" si="16"/>
        <v>472277.70000000007</v>
      </c>
      <c r="E83" s="45"/>
      <c r="F83" s="45">
        <f>F84+F85+F86</f>
        <v>-19260.900000000023</v>
      </c>
      <c r="G83" s="143"/>
      <c r="H83" s="143"/>
      <c r="I83" s="243"/>
    </row>
    <row r="84" spans="1:9" s="202" customFormat="1" ht="25.8" x14ac:dyDescent="0.5">
      <c r="A84" s="239"/>
      <c r="B84" s="220" t="s">
        <v>20</v>
      </c>
      <c r="C84" s="45">
        <f>C78+C47</f>
        <v>431601.90000000008</v>
      </c>
      <c r="D84" s="45">
        <f>D78+D47</f>
        <v>456713.50000000006</v>
      </c>
      <c r="E84" s="45"/>
      <c r="F84" s="45">
        <f>F78+F47</f>
        <v>-13669.000000000022</v>
      </c>
      <c r="G84" s="259"/>
      <c r="H84" s="218"/>
      <c r="I84" s="243"/>
    </row>
    <row r="85" spans="1:9" s="202" customFormat="1" ht="25.8" x14ac:dyDescent="0.5">
      <c r="A85" s="239"/>
      <c r="B85" s="220" t="s">
        <v>21</v>
      </c>
      <c r="C85" s="45">
        <f>C48+C79</f>
        <v>13355</v>
      </c>
      <c r="D85" s="45">
        <f>D48+D79</f>
        <v>13307</v>
      </c>
      <c r="E85" s="45"/>
      <c r="F85" s="45">
        <f>F48+F79</f>
        <v>-3334.7</v>
      </c>
      <c r="G85" s="218"/>
      <c r="H85" s="218"/>
      <c r="I85" s="245"/>
    </row>
    <row r="86" spans="1:9" s="202" customFormat="1" ht="28.5" customHeight="1" thickBot="1" x14ac:dyDescent="0.55000000000000004">
      <c r="A86" s="246"/>
      <c r="B86" s="247" t="s">
        <v>25</v>
      </c>
      <c r="C86" s="248">
        <f>C49</f>
        <v>2437.6999999999998</v>
      </c>
      <c r="D86" s="248">
        <f>D49</f>
        <v>2257.1999999999998</v>
      </c>
      <c r="E86" s="248"/>
      <c r="F86" s="248">
        <f>F49</f>
        <v>-2257.1999999999998</v>
      </c>
      <c r="G86" s="249"/>
      <c r="H86" s="249"/>
      <c r="I86" s="250"/>
    </row>
    <row r="87" spans="1:9" hidden="1" x14ac:dyDescent="0.4">
      <c r="C87" s="205">
        <v>344347.9</v>
      </c>
      <c r="D87" s="205">
        <v>447394.6</v>
      </c>
      <c r="E87" s="205"/>
    </row>
    <row r="88" spans="1:9" hidden="1" x14ac:dyDescent="0.4">
      <c r="C88" s="205">
        <f>C87-C83</f>
        <v>-103046.70000000007</v>
      </c>
      <c r="D88" s="205">
        <f>D87-D83</f>
        <v>-24883.100000000093</v>
      </c>
      <c r="E88" s="205"/>
    </row>
    <row r="89" spans="1:9" hidden="1" x14ac:dyDescent="0.4"/>
  </sheetData>
  <mergeCells count="51">
    <mergeCell ref="B43:B44"/>
    <mergeCell ref="A38:A40"/>
    <mergeCell ref="B29:B31"/>
    <mergeCell ref="A8:I8"/>
    <mergeCell ref="A4:I4"/>
    <mergeCell ref="A5:I5"/>
    <mergeCell ref="A9:G9"/>
    <mergeCell ref="A10:G10"/>
    <mergeCell ref="A17:A18"/>
    <mergeCell ref="B17:B18"/>
    <mergeCell ref="H29:H31"/>
    <mergeCell ref="H39:H40"/>
    <mergeCell ref="A55:G55"/>
    <mergeCell ref="I9:I37"/>
    <mergeCell ref="A11:A12"/>
    <mergeCell ref="B11:B12"/>
    <mergeCell ref="A29:A31"/>
    <mergeCell ref="B33:B35"/>
    <mergeCell ref="A25:A27"/>
    <mergeCell ref="B25:B27"/>
    <mergeCell ref="A53:I53"/>
    <mergeCell ref="A54:G54"/>
    <mergeCell ref="A33:A35"/>
    <mergeCell ref="B39:B40"/>
    <mergeCell ref="I54:I75"/>
    <mergeCell ref="A62:A63"/>
    <mergeCell ref="B62:B63"/>
    <mergeCell ref="A64:A65"/>
    <mergeCell ref="G1:I1"/>
    <mergeCell ref="A6:A7"/>
    <mergeCell ref="B6:B7"/>
    <mergeCell ref="C6:F6"/>
    <mergeCell ref="G6:G7"/>
    <mergeCell ref="I6:I7"/>
    <mergeCell ref="G2:I2"/>
    <mergeCell ref="A45:A46"/>
    <mergeCell ref="B45:B46"/>
    <mergeCell ref="A76:A77"/>
    <mergeCell ref="B76:B77"/>
    <mergeCell ref="H17:H18"/>
    <mergeCell ref="B64:B65"/>
    <mergeCell ref="A66:A67"/>
    <mergeCell ref="B66:B67"/>
    <mergeCell ref="A74:A75"/>
    <mergeCell ref="B74:B75"/>
    <mergeCell ref="A68:A69"/>
    <mergeCell ref="B68:B69"/>
    <mergeCell ref="A70:A71"/>
    <mergeCell ref="B70:B71"/>
    <mergeCell ref="A72:A73"/>
    <mergeCell ref="B72:B73"/>
  </mergeCells>
  <phoneticPr fontId="19" type="noConversion"/>
  <pageMargins left="3.937007874015748E-2" right="3.937007874015748E-2" top="0.15748031496062992" bottom="3.937007874015748E-2" header="0.11811023622047245" footer="0.15748031496062992"/>
  <pageSetup paperSize="9" scale="43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view="pageBreakPreview" topLeftCell="A79" zoomScale="60" zoomScaleNormal="60" workbookViewId="0">
      <selection activeCell="L90" sqref="L90"/>
    </sheetView>
  </sheetViews>
  <sheetFormatPr defaultColWidth="9.109375" defaultRowHeight="23.4" x14ac:dyDescent="0.45"/>
  <cols>
    <col min="1" max="1" width="11.33203125" style="182" bestFit="1" customWidth="1"/>
    <col min="2" max="2" width="67.5546875" style="9" customWidth="1"/>
    <col min="3" max="3" width="27.33203125" style="32" customWidth="1"/>
    <col min="4" max="4" width="26.33203125" style="32" customWidth="1"/>
    <col min="5" max="5" width="25.109375" style="8" hidden="1" customWidth="1"/>
    <col min="6" max="6" width="21.5546875" style="8" hidden="1" customWidth="1"/>
    <col min="7" max="7" width="17.88671875" style="8" hidden="1" customWidth="1"/>
    <col min="8" max="8" width="21.88671875" style="8" hidden="1" customWidth="1"/>
    <col min="9" max="9" width="19.88671875" style="8" hidden="1" customWidth="1"/>
    <col min="10" max="10" width="18.33203125" style="8" hidden="1" customWidth="1"/>
    <col min="11" max="11" width="21.88671875" style="87" hidden="1" customWidth="1"/>
    <col min="12" max="12" width="35.109375" style="9" bestFit="1" customWidth="1"/>
    <col min="13" max="13" width="35.109375" style="9" customWidth="1"/>
    <col min="14" max="14" width="17.5546875" style="9" bestFit="1" customWidth="1"/>
    <col min="15" max="15" width="15.5546875" style="9" bestFit="1" customWidth="1"/>
    <col min="16" max="16" width="10.6640625" style="9" customWidth="1"/>
    <col min="17" max="17" width="12.44140625" style="9" customWidth="1"/>
    <col min="18" max="18" width="13.5546875" style="9" customWidth="1"/>
    <col min="19" max="19" width="9.109375" style="9" customWidth="1"/>
    <col min="20" max="16384" width="9.109375" style="9"/>
  </cols>
  <sheetData>
    <row r="1" spans="1:18" ht="51.75" hidden="1" customHeight="1" x14ac:dyDescent="0.4">
      <c r="K1" s="340" t="s">
        <v>26</v>
      </c>
      <c r="L1" s="340"/>
      <c r="M1" s="100"/>
    </row>
    <row r="2" spans="1:18" ht="33.75" customHeight="1" x14ac:dyDescent="0.4">
      <c r="C2" s="33"/>
      <c r="D2" s="33"/>
      <c r="E2" s="9"/>
      <c r="F2" s="9"/>
      <c r="G2" s="9"/>
      <c r="H2" s="9"/>
      <c r="I2" s="9"/>
      <c r="J2" s="9"/>
      <c r="K2" s="393" t="s">
        <v>46</v>
      </c>
      <c r="L2" s="394"/>
      <c r="M2" s="395"/>
    </row>
    <row r="3" spans="1:18" ht="40.5" customHeight="1" x14ac:dyDescent="0.4">
      <c r="A3" s="183"/>
      <c r="B3" s="148"/>
      <c r="C3" s="34"/>
      <c r="D3" s="34"/>
      <c r="E3" s="15"/>
      <c r="F3" s="15"/>
      <c r="G3" s="15"/>
      <c r="H3" s="393" t="s">
        <v>77</v>
      </c>
      <c r="I3" s="393"/>
      <c r="J3" s="393"/>
      <c r="K3" s="396"/>
      <c r="L3" s="396"/>
      <c r="M3" s="395"/>
    </row>
    <row r="4" spans="1:18" ht="69" customHeight="1" x14ac:dyDescent="0.55000000000000004">
      <c r="A4" s="292" t="s">
        <v>0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101"/>
    </row>
    <row r="5" spans="1:18" ht="30.75" customHeight="1" x14ac:dyDescent="0.55000000000000004">
      <c r="A5" s="392" t="s">
        <v>49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102"/>
    </row>
    <row r="6" spans="1:18" ht="25.2" x14ac:dyDescent="0.3">
      <c r="A6" s="293" t="s">
        <v>1</v>
      </c>
      <c r="B6" s="293" t="s">
        <v>2</v>
      </c>
      <c r="C6" s="405"/>
      <c r="D6" s="405"/>
      <c r="E6" s="405"/>
      <c r="F6" s="405"/>
      <c r="G6" s="405"/>
      <c r="H6" s="326"/>
      <c r="I6" s="30"/>
      <c r="J6" s="30"/>
      <c r="K6" s="293" t="s">
        <v>3</v>
      </c>
      <c r="L6" s="293" t="s">
        <v>4</v>
      </c>
      <c r="M6" s="293" t="s">
        <v>96</v>
      </c>
    </row>
    <row r="7" spans="1:18" ht="99" customHeight="1" x14ac:dyDescent="0.3">
      <c r="A7" s="293"/>
      <c r="B7" s="293"/>
      <c r="C7" s="35" t="s">
        <v>127</v>
      </c>
      <c r="D7" s="35" t="s">
        <v>128</v>
      </c>
      <c r="E7" s="31" t="s">
        <v>74</v>
      </c>
      <c r="F7" s="31" t="s">
        <v>71</v>
      </c>
      <c r="G7" s="31" t="s">
        <v>72</v>
      </c>
      <c r="H7" s="31" t="s">
        <v>73</v>
      </c>
      <c r="I7" s="31" t="s">
        <v>71</v>
      </c>
      <c r="J7" s="10" t="s">
        <v>72</v>
      </c>
      <c r="K7" s="293"/>
      <c r="L7" s="293"/>
      <c r="M7" s="321"/>
    </row>
    <row r="8" spans="1:18" s="184" customFormat="1" ht="24.75" customHeight="1" x14ac:dyDescent="0.6">
      <c r="A8" s="406" t="s">
        <v>6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104"/>
    </row>
    <row r="9" spans="1:18" s="87" customFormat="1" ht="64.5" customHeight="1" x14ac:dyDescent="0.45">
      <c r="A9" s="385" t="s">
        <v>52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7"/>
      <c r="M9" s="105"/>
    </row>
    <row r="10" spans="1:18" s="87" customFormat="1" ht="101.25" customHeight="1" x14ac:dyDescent="0.45">
      <c r="A10" s="408" t="s">
        <v>53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10"/>
      <c r="M10" s="106"/>
    </row>
    <row r="11" spans="1:18" ht="126.75" customHeight="1" x14ac:dyDescent="0.5">
      <c r="A11" s="397">
        <v>1</v>
      </c>
      <c r="B11" s="329" t="s">
        <v>31</v>
      </c>
      <c r="C11" s="25">
        <f>C28+C34+C35+C36+C41+C42+C26</f>
        <v>23003.7</v>
      </c>
      <c r="D11" s="25">
        <f>D26+D34+D35+D36+D41+D42</f>
        <v>29530.3</v>
      </c>
      <c r="E11" s="25">
        <f>E78+E80+E76+E26+E28+E84+E82+E34+E35+E36+E41+E86</f>
        <v>21088.1</v>
      </c>
      <c r="F11" s="25">
        <v>19751.2</v>
      </c>
      <c r="G11" s="25">
        <f>E11-F11</f>
        <v>1336.8999999999978</v>
      </c>
      <c r="H11" s="25">
        <f>H78+H80+H76+H26+H28+H84+H82+H34+H35+H36+H41+H86</f>
        <v>21088.1</v>
      </c>
      <c r="I11" s="25">
        <v>19751.2</v>
      </c>
      <c r="J11" s="25">
        <f>H11-I11</f>
        <v>1336.8999999999978</v>
      </c>
      <c r="K11" s="107" t="e">
        <f>#REF!+E11+H11</f>
        <v>#REF!</v>
      </c>
      <c r="L11" s="103" t="s">
        <v>7</v>
      </c>
      <c r="M11" s="103"/>
      <c r="O11" s="185"/>
      <c r="P11" s="185"/>
      <c r="Q11" s="185"/>
    </row>
    <row r="12" spans="1:18" ht="32.25" customHeight="1" x14ac:dyDescent="0.3">
      <c r="A12" s="404"/>
      <c r="B12" s="373"/>
      <c r="C12" s="26">
        <f>C27+C29</f>
        <v>2584.5</v>
      </c>
      <c r="D12" s="26">
        <f>D27</f>
        <v>2834.5</v>
      </c>
      <c r="E12" s="26" t="e">
        <f>E79+E77+E27+E29+E85+E83+E87+E81+#REF!</f>
        <v>#REF!</v>
      </c>
      <c r="F12" s="26">
        <v>7498.6</v>
      </c>
      <c r="G12" s="25" t="e">
        <f t="shared" ref="G12:G14" si="0">E12-F12</f>
        <v>#REF!</v>
      </c>
      <c r="H12" s="26" t="e">
        <f>H79+H77+H27+H29+H85+H83+H87+H81+#REF!</f>
        <v>#REF!</v>
      </c>
      <c r="I12" s="26">
        <v>7498.6</v>
      </c>
      <c r="J12" s="25" t="e">
        <f t="shared" ref="J12:J14" si="1">H12-I12</f>
        <v>#REF!</v>
      </c>
      <c r="K12" s="108" t="e">
        <f>#REF!+E12+H12</f>
        <v>#REF!</v>
      </c>
      <c r="L12" s="109" t="s">
        <v>8</v>
      </c>
      <c r="M12" s="103"/>
      <c r="O12" s="186"/>
      <c r="P12" s="186"/>
      <c r="Q12" s="187"/>
      <c r="R12" s="186"/>
    </row>
    <row r="13" spans="1:18" ht="32.25" customHeight="1" x14ac:dyDescent="0.3">
      <c r="A13" s="404"/>
      <c r="B13" s="388"/>
      <c r="C13" s="26"/>
      <c r="D13" s="26"/>
      <c r="E13" s="26">
        <v>0</v>
      </c>
      <c r="F13" s="26">
        <v>0</v>
      </c>
      <c r="G13" s="25">
        <f t="shared" si="0"/>
        <v>0</v>
      </c>
      <c r="H13" s="26">
        <v>0</v>
      </c>
      <c r="I13" s="26">
        <v>0</v>
      </c>
      <c r="J13" s="25">
        <f t="shared" si="1"/>
        <v>0</v>
      </c>
      <c r="K13" s="107" t="e">
        <f>#REF!+E13+H13</f>
        <v>#REF!</v>
      </c>
      <c r="L13" s="109" t="s">
        <v>9</v>
      </c>
      <c r="M13" s="103"/>
    </row>
    <row r="14" spans="1:18" ht="105.75" customHeight="1" x14ac:dyDescent="0.5">
      <c r="A14" s="399"/>
      <c r="B14" s="105" t="s">
        <v>37</v>
      </c>
      <c r="C14" s="25">
        <f>C11+C12</f>
        <v>25588.2</v>
      </c>
      <c r="D14" s="25">
        <f>D11+D12</f>
        <v>32364.799999999999</v>
      </c>
      <c r="E14" s="25" t="e">
        <f>E11+E12+E13</f>
        <v>#REF!</v>
      </c>
      <c r="F14" s="25">
        <f>F11+F12+F13</f>
        <v>27249.800000000003</v>
      </c>
      <c r="G14" s="25" t="e">
        <f t="shared" si="0"/>
        <v>#REF!</v>
      </c>
      <c r="H14" s="25" t="e">
        <f>H11+H12+H13</f>
        <v>#REF!</v>
      </c>
      <c r="I14" s="25">
        <f>I11+I12+I13</f>
        <v>27249.800000000003</v>
      </c>
      <c r="J14" s="25" t="e">
        <f t="shared" si="1"/>
        <v>#REF!</v>
      </c>
      <c r="K14" s="107" t="e">
        <f>H14+E14+#REF!</f>
        <v>#REF!</v>
      </c>
      <c r="L14" s="103"/>
      <c r="M14" s="110"/>
      <c r="N14" s="185">
        <v>25588.2</v>
      </c>
      <c r="O14" s="185" t="e">
        <f>N14-#REF!</f>
        <v>#REF!</v>
      </c>
    </row>
    <row r="15" spans="1:18" ht="24" customHeight="1" x14ac:dyDescent="0.3">
      <c r="A15" s="188"/>
      <c r="B15" s="151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111"/>
      <c r="M15" s="112"/>
    </row>
    <row r="16" spans="1:18" ht="24" hidden="1" customHeight="1" x14ac:dyDescent="0.3">
      <c r="A16" s="189"/>
      <c r="B16" s="152"/>
      <c r="C16" s="25"/>
      <c r="D16" s="25"/>
      <c r="E16" s="25">
        <f>SUM(E17:E41)</f>
        <v>31174.899999999998</v>
      </c>
      <c r="F16" s="25"/>
      <c r="G16" s="25"/>
      <c r="H16" s="25">
        <f>SUM(H17:H41)</f>
        <v>31174.899999999998</v>
      </c>
      <c r="I16" s="36"/>
      <c r="J16" s="36"/>
      <c r="K16" s="27"/>
      <c r="L16" s="111"/>
      <c r="M16" s="112"/>
    </row>
    <row r="17" spans="1:21" ht="78" hidden="1" customHeight="1" x14ac:dyDescent="0.3">
      <c r="A17" s="365" t="s">
        <v>11</v>
      </c>
      <c r="B17" s="329" t="s">
        <v>28</v>
      </c>
      <c r="C17" s="25"/>
      <c r="D17" s="25"/>
      <c r="E17" s="25">
        <v>0</v>
      </c>
      <c r="F17" s="25"/>
      <c r="G17" s="25"/>
      <c r="H17" s="25">
        <v>0</v>
      </c>
      <c r="I17" s="25"/>
      <c r="J17" s="25"/>
      <c r="K17" s="107" t="e">
        <f>#REF!+#REF!+#REF!+#REF!+#REF!+#REF!+#REF!+E17+H17</f>
        <v>#REF!</v>
      </c>
      <c r="L17" s="103" t="s">
        <v>12</v>
      </c>
      <c r="M17" s="113"/>
      <c r="U17" s="186"/>
    </row>
    <row r="18" spans="1:21" ht="210.75" hidden="1" customHeight="1" x14ac:dyDescent="0.3">
      <c r="A18" s="366"/>
      <c r="B18" s="388"/>
      <c r="C18" s="25"/>
      <c r="D18" s="25"/>
      <c r="E18" s="25">
        <v>0</v>
      </c>
      <c r="F18" s="25"/>
      <c r="G18" s="25"/>
      <c r="H18" s="25">
        <v>0</v>
      </c>
      <c r="I18" s="25"/>
      <c r="J18" s="25"/>
      <c r="K18" s="107" t="e">
        <f>#REF!+#REF!+#REF!+#REF!+#REF!+#REF!+#REF!+E18+H18</f>
        <v>#REF!</v>
      </c>
      <c r="L18" s="103" t="s">
        <v>8</v>
      </c>
      <c r="M18" s="113"/>
    </row>
    <row r="19" spans="1:21" ht="60.75" hidden="1" customHeight="1" x14ac:dyDescent="0.3">
      <c r="A19" s="365" t="s">
        <v>11</v>
      </c>
      <c r="B19" s="329" t="s">
        <v>65</v>
      </c>
      <c r="C19" s="25"/>
      <c r="D19" s="25" t="e">
        <f>#REF!-#REF!</f>
        <v>#REF!</v>
      </c>
      <c r="E19" s="25">
        <v>352.2</v>
      </c>
      <c r="F19" s="25"/>
      <c r="G19" s="25"/>
      <c r="H19" s="25">
        <v>352.2</v>
      </c>
      <c r="I19" s="25"/>
      <c r="J19" s="25"/>
      <c r="K19" s="107" t="e">
        <f>#REF!+E19+H19</f>
        <v>#REF!</v>
      </c>
      <c r="L19" s="114" t="s">
        <v>12</v>
      </c>
      <c r="M19" s="103"/>
    </row>
    <row r="20" spans="1:21" ht="60.75" hidden="1" customHeight="1" x14ac:dyDescent="0.3">
      <c r="A20" s="370"/>
      <c r="B20" s="371"/>
      <c r="C20" s="25"/>
      <c r="D20" s="25" t="e">
        <f>#REF!-#REF!</f>
        <v>#REF!</v>
      </c>
      <c r="E20" s="25">
        <v>1761</v>
      </c>
      <c r="F20" s="25">
        <v>1056.5999999999999</v>
      </c>
      <c r="G20" s="25">
        <f>E20-F20</f>
        <v>704.40000000000009</v>
      </c>
      <c r="H20" s="25">
        <v>1761</v>
      </c>
      <c r="I20" s="25">
        <v>1056.5999999999999</v>
      </c>
      <c r="J20" s="25">
        <f>H20-I20</f>
        <v>704.40000000000009</v>
      </c>
      <c r="K20" s="107" t="e">
        <f>#REF!+E20+H20</f>
        <v>#REF!</v>
      </c>
      <c r="L20" s="114" t="s">
        <v>8</v>
      </c>
      <c r="M20" s="103"/>
    </row>
    <row r="21" spans="1:21" ht="68.25" hidden="1" customHeight="1" x14ac:dyDescent="0.3">
      <c r="A21" s="365" t="s">
        <v>13</v>
      </c>
      <c r="B21" s="329" t="s">
        <v>47</v>
      </c>
      <c r="C21" s="25"/>
      <c r="D21" s="25" t="e">
        <f>#REF!-#REF!</f>
        <v>#REF!</v>
      </c>
      <c r="E21" s="25">
        <v>117.4</v>
      </c>
      <c r="F21" s="25"/>
      <c r="G21" s="25"/>
      <c r="H21" s="25">
        <v>117.4</v>
      </c>
      <c r="I21" s="25"/>
      <c r="J21" s="25"/>
      <c r="K21" s="107" t="e">
        <f>#REF!+E21+H21</f>
        <v>#REF!</v>
      </c>
      <c r="L21" s="114" t="s">
        <v>12</v>
      </c>
      <c r="M21" s="103"/>
    </row>
    <row r="22" spans="1:21" ht="68.25" hidden="1" customHeight="1" x14ac:dyDescent="0.3">
      <c r="A22" s="370"/>
      <c r="B22" s="371"/>
      <c r="C22" s="25"/>
      <c r="D22" s="25" t="e">
        <f>#REF!-#REF!</f>
        <v>#REF!</v>
      </c>
      <c r="E22" s="25">
        <v>528.29999999999995</v>
      </c>
      <c r="F22" s="25">
        <v>352.2</v>
      </c>
      <c r="G22" s="25">
        <f>E22-F22</f>
        <v>176.09999999999997</v>
      </c>
      <c r="H22" s="25">
        <v>528.29999999999995</v>
      </c>
      <c r="I22" s="25">
        <v>352.2</v>
      </c>
      <c r="J22" s="25">
        <f>H22-I22</f>
        <v>176.09999999999997</v>
      </c>
      <c r="K22" s="107" t="e">
        <f>#REF!+E22+H22</f>
        <v>#REF!</v>
      </c>
      <c r="L22" s="114" t="s">
        <v>8</v>
      </c>
      <c r="M22" s="103"/>
    </row>
    <row r="23" spans="1:21" ht="24" hidden="1" customHeight="1" x14ac:dyDescent="0.3">
      <c r="A23" s="365" t="s">
        <v>14</v>
      </c>
      <c r="B23" s="329" t="s">
        <v>92</v>
      </c>
      <c r="C23" s="25"/>
      <c r="D23" s="25" t="e">
        <f>#REF!-#REF!</f>
        <v>#REF!</v>
      </c>
      <c r="E23" s="25">
        <v>100</v>
      </c>
      <c r="F23" s="25">
        <v>5.7</v>
      </c>
      <c r="G23" s="25">
        <f>E23-F23</f>
        <v>94.3</v>
      </c>
      <c r="H23" s="25">
        <v>100</v>
      </c>
      <c r="I23" s="25">
        <v>5.7</v>
      </c>
      <c r="J23" s="25">
        <f>H23-I23</f>
        <v>94.3</v>
      </c>
      <c r="K23" s="107" t="e">
        <f>#REF!+E23+H23</f>
        <v>#REF!</v>
      </c>
      <c r="L23" s="114" t="s">
        <v>12</v>
      </c>
      <c r="M23" s="103"/>
    </row>
    <row r="24" spans="1:21" ht="24" hidden="1" customHeight="1" x14ac:dyDescent="0.3">
      <c r="A24" s="372"/>
      <c r="B24" s="373"/>
      <c r="C24" s="25"/>
      <c r="D24" s="25" t="e">
        <f>#REF!-#REF!</f>
        <v>#REF!</v>
      </c>
      <c r="E24" s="25">
        <v>2355</v>
      </c>
      <c r="F24" s="25">
        <v>2000</v>
      </c>
      <c r="G24" s="25">
        <f>E24-F24</f>
        <v>355</v>
      </c>
      <c r="H24" s="25">
        <v>2355</v>
      </c>
      <c r="I24" s="25">
        <v>2000</v>
      </c>
      <c r="J24" s="25">
        <f>H24-I24</f>
        <v>355</v>
      </c>
      <c r="K24" s="107" t="e">
        <f>#REF!+E24+H24</f>
        <v>#REF!</v>
      </c>
      <c r="L24" s="114" t="s">
        <v>8</v>
      </c>
      <c r="M24" s="103"/>
    </row>
    <row r="25" spans="1:21" ht="49.2" hidden="1" x14ac:dyDescent="0.3">
      <c r="A25" s="370"/>
      <c r="B25" s="371"/>
      <c r="C25" s="25"/>
      <c r="D25" s="25" t="e">
        <f>#REF!-#REF!</f>
        <v>#REF!</v>
      </c>
      <c r="E25" s="25">
        <v>0</v>
      </c>
      <c r="F25" s="25"/>
      <c r="G25" s="25"/>
      <c r="H25" s="25">
        <v>0</v>
      </c>
      <c r="I25" s="25"/>
      <c r="J25" s="25"/>
      <c r="K25" s="107" t="e">
        <f>#REF!+E25+H25</f>
        <v>#REF!</v>
      </c>
      <c r="L25" s="114" t="s">
        <v>9</v>
      </c>
      <c r="M25" s="103"/>
    </row>
    <row r="26" spans="1:21" ht="66.75" customHeight="1" x14ac:dyDescent="0.3">
      <c r="A26" s="368" t="s">
        <v>15</v>
      </c>
      <c r="B26" s="367" t="s">
        <v>70</v>
      </c>
      <c r="C26" s="25">
        <v>100</v>
      </c>
      <c r="D26" s="25">
        <v>100</v>
      </c>
      <c r="E26" s="25">
        <v>100</v>
      </c>
      <c r="F26" s="25">
        <v>7.7</v>
      </c>
      <c r="G26" s="25">
        <f>E26-F26</f>
        <v>92.3</v>
      </c>
      <c r="H26" s="25">
        <v>100</v>
      </c>
      <c r="I26" s="25">
        <v>7.7</v>
      </c>
      <c r="J26" s="25">
        <f>H26-I26</f>
        <v>92.3</v>
      </c>
      <c r="K26" s="107" t="e">
        <f>#REF!+E26+H26</f>
        <v>#REF!</v>
      </c>
      <c r="L26" s="114" t="s">
        <v>12</v>
      </c>
      <c r="M26" s="103"/>
    </row>
    <row r="27" spans="1:21" ht="66.75" customHeight="1" x14ac:dyDescent="0.3">
      <c r="A27" s="384"/>
      <c r="B27" s="374"/>
      <c r="C27" s="25">
        <v>2584.5</v>
      </c>
      <c r="D27" s="25">
        <v>2834.5</v>
      </c>
      <c r="E27" s="25">
        <v>2584.5</v>
      </c>
      <c r="F27" s="25">
        <v>2504.9</v>
      </c>
      <c r="G27" s="25">
        <f>E27-F27</f>
        <v>79.599999999999909</v>
      </c>
      <c r="H27" s="25">
        <v>2584.5</v>
      </c>
      <c r="I27" s="25">
        <v>2504.9</v>
      </c>
      <c r="J27" s="25">
        <f>H27-I27</f>
        <v>79.599999999999909</v>
      </c>
      <c r="K27" s="107" t="e">
        <f>#REF!+E27+H27</f>
        <v>#REF!</v>
      </c>
      <c r="L27" s="114" t="s">
        <v>8</v>
      </c>
      <c r="M27" s="103"/>
    </row>
    <row r="28" spans="1:21" ht="69" hidden="1" customHeight="1" x14ac:dyDescent="0.3">
      <c r="A28" s="368" t="s">
        <v>16</v>
      </c>
      <c r="B28" s="367" t="s">
        <v>39</v>
      </c>
      <c r="C28" s="25"/>
      <c r="D28" s="25" t="e">
        <f>#REF!-#REF!</f>
        <v>#REF!</v>
      </c>
      <c r="E28" s="25">
        <v>0</v>
      </c>
      <c r="F28" s="25">
        <v>3020.3</v>
      </c>
      <c r="G28" s="25">
        <f>E28-F28</f>
        <v>-3020.3</v>
      </c>
      <c r="H28" s="25">
        <v>0</v>
      </c>
      <c r="I28" s="25">
        <v>3020.3</v>
      </c>
      <c r="J28" s="25">
        <f>H28-I28</f>
        <v>-3020.3</v>
      </c>
      <c r="K28" s="107" t="e">
        <f>#REF!+E28+H28</f>
        <v>#REF!</v>
      </c>
      <c r="L28" s="114" t="s">
        <v>12</v>
      </c>
      <c r="M28" s="103"/>
    </row>
    <row r="29" spans="1:21" ht="115.5" hidden="1" customHeight="1" x14ac:dyDescent="0.3">
      <c r="A29" s="370"/>
      <c r="B29" s="374"/>
      <c r="C29" s="25"/>
      <c r="D29" s="25" t="e">
        <f>#REF!-#REF!</f>
        <v>#REF!</v>
      </c>
      <c r="E29" s="25">
        <v>0</v>
      </c>
      <c r="F29" s="25"/>
      <c r="G29" s="25"/>
      <c r="H29" s="25">
        <v>0</v>
      </c>
      <c r="I29" s="25"/>
      <c r="J29" s="25"/>
      <c r="K29" s="107" t="e">
        <f>#REF!+E29+H29</f>
        <v>#REF!</v>
      </c>
      <c r="L29" s="114" t="s">
        <v>8</v>
      </c>
      <c r="M29" s="103"/>
    </row>
    <row r="30" spans="1:21" ht="67.5" hidden="1" customHeight="1" x14ac:dyDescent="0.3">
      <c r="A30" s="368" t="s">
        <v>17</v>
      </c>
      <c r="B30" s="367" t="s">
        <v>75</v>
      </c>
      <c r="C30" s="25"/>
      <c r="D30" s="25" t="e">
        <f>#REF!-#REF!</f>
        <v>#REF!</v>
      </c>
      <c r="E30" s="25">
        <v>234.8</v>
      </c>
      <c r="F30" s="25">
        <v>68.7</v>
      </c>
      <c r="G30" s="25">
        <f t="shared" ref="G30:G33" si="2">E30-F30</f>
        <v>166.10000000000002</v>
      </c>
      <c r="H30" s="25">
        <v>234.8</v>
      </c>
      <c r="I30" s="25">
        <v>68.7</v>
      </c>
      <c r="J30" s="25">
        <f t="shared" ref="J30:J33" si="3">H30-I30</f>
        <v>166.10000000000002</v>
      </c>
      <c r="K30" s="107" t="e">
        <f>#REF!+E30+H30</f>
        <v>#REF!</v>
      </c>
      <c r="L30" s="114" t="s">
        <v>12</v>
      </c>
      <c r="M30" s="103"/>
    </row>
    <row r="31" spans="1:21" ht="67.5" hidden="1" customHeight="1" x14ac:dyDescent="0.3">
      <c r="A31" s="370"/>
      <c r="B31" s="374"/>
      <c r="C31" s="25"/>
      <c r="D31" s="25" t="e">
        <f>#REF!-#REF!</f>
        <v>#REF!</v>
      </c>
      <c r="E31" s="25">
        <v>1584.9</v>
      </c>
      <c r="F31" s="25">
        <v>704.5</v>
      </c>
      <c r="G31" s="25">
        <f t="shared" si="2"/>
        <v>880.40000000000009</v>
      </c>
      <c r="H31" s="25">
        <v>1584.9</v>
      </c>
      <c r="I31" s="25">
        <v>704.5</v>
      </c>
      <c r="J31" s="25">
        <f t="shared" si="3"/>
        <v>880.40000000000009</v>
      </c>
      <c r="K31" s="107" t="e">
        <f>#REF!+E31+H31</f>
        <v>#REF!</v>
      </c>
      <c r="L31" s="114" t="s">
        <v>8</v>
      </c>
      <c r="M31" s="103"/>
    </row>
    <row r="32" spans="1:21" ht="55.5" hidden="1" customHeight="1" x14ac:dyDescent="0.3">
      <c r="A32" s="368" t="s">
        <v>18</v>
      </c>
      <c r="B32" s="367" t="s">
        <v>76</v>
      </c>
      <c r="C32" s="25"/>
      <c r="D32" s="25" t="e">
        <f>#REF!-#REF!</f>
        <v>#REF!</v>
      </c>
      <c r="E32" s="25">
        <v>293.5</v>
      </c>
      <c r="F32" s="25">
        <v>85.9</v>
      </c>
      <c r="G32" s="25">
        <f t="shared" si="2"/>
        <v>207.6</v>
      </c>
      <c r="H32" s="25">
        <v>293.5</v>
      </c>
      <c r="I32" s="25">
        <v>85.9</v>
      </c>
      <c r="J32" s="25">
        <f t="shared" si="3"/>
        <v>207.6</v>
      </c>
      <c r="K32" s="107" t="e">
        <f>#REF!+E32+H32</f>
        <v>#REF!</v>
      </c>
      <c r="L32" s="114" t="s">
        <v>12</v>
      </c>
      <c r="M32" s="103"/>
    </row>
    <row r="33" spans="1:15" ht="63" hidden="1" customHeight="1" x14ac:dyDescent="0.3">
      <c r="A33" s="370"/>
      <c r="B33" s="374"/>
      <c r="C33" s="25"/>
      <c r="D33" s="25" t="e">
        <f>#REF!-#REF!</f>
        <v>#REF!</v>
      </c>
      <c r="E33" s="25">
        <v>880.5</v>
      </c>
      <c r="F33" s="25">
        <v>880.4</v>
      </c>
      <c r="G33" s="25">
        <f t="shared" si="2"/>
        <v>0.10000000000002274</v>
      </c>
      <c r="H33" s="25">
        <v>880.5</v>
      </c>
      <c r="I33" s="25">
        <v>880.4</v>
      </c>
      <c r="J33" s="25">
        <f t="shared" si="3"/>
        <v>0.10000000000002274</v>
      </c>
      <c r="K33" s="107" t="e">
        <f>#REF!+E33+H33</f>
        <v>#REF!</v>
      </c>
      <c r="L33" s="114" t="s">
        <v>8</v>
      </c>
      <c r="M33" s="103"/>
    </row>
    <row r="34" spans="1:15" ht="63" customHeight="1" x14ac:dyDescent="0.3">
      <c r="A34" s="19" t="s">
        <v>19</v>
      </c>
      <c r="B34" s="50" t="s">
        <v>45</v>
      </c>
      <c r="C34" s="25">
        <v>2358.6999999999998</v>
      </c>
      <c r="D34" s="25">
        <v>2139.6</v>
      </c>
      <c r="E34" s="25">
        <v>2056.1</v>
      </c>
      <c r="F34" s="25">
        <v>1456</v>
      </c>
      <c r="G34" s="25">
        <f t="shared" ref="G34:G41" si="4">E34-F34</f>
        <v>600.09999999999991</v>
      </c>
      <c r="H34" s="25">
        <v>2056.1</v>
      </c>
      <c r="I34" s="25">
        <v>1456</v>
      </c>
      <c r="J34" s="25">
        <f t="shared" ref="J34:J41" si="5">H34-I34</f>
        <v>600.09999999999991</v>
      </c>
      <c r="K34" s="107" t="e">
        <f>#REF!+E34+H34</f>
        <v>#REF!</v>
      </c>
      <c r="L34" s="114" t="s">
        <v>12</v>
      </c>
      <c r="M34" s="103"/>
    </row>
    <row r="35" spans="1:15" ht="102.75" customHeight="1" x14ac:dyDescent="0.3">
      <c r="A35" s="19" t="s">
        <v>27</v>
      </c>
      <c r="B35" s="50" t="s">
        <v>41</v>
      </c>
      <c r="C35" s="25">
        <v>11117.2</v>
      </c>
      <c r="D35" s="25">
        <v>20723.900000000001</v>
      </c>
      <c r="E35" s="25">
        <v>8452.5</v>
      </c>
      <c r="F35" s="25">
        <v>6999.2</v>
      </c>
      <c r="G35" s="25">
        <f t="shared" si="4"/>
        <v>1453.3000000000002</v>
      </c>
      <c r="H35" s="25">
        <v>8452.5</v>
      </c>
      <c r="I35" s="25">
        <v>6999.2</v>
      </c>
      <c r="J35" s="25">
        <f t="shared" si="5"/>
        <v>1453.3000000000002</v>
      </c>
      <c r="K35" s="107" t="e">
        <f>#REF!+E35+H35</f>
        <v>#REF!</v>
      </c>
      <c r="L35" s="114" t="s">
        <v>12</v>
      </c>
      <c r="M35" s="103" t="s">
        <v>104</v>
      </c>
    </row>
    <row r="36" spans="1:15" ht="51" customHeight="1" x14ac:dyDescent="0.3">
      <c r="A36" s="19" t="s">
        <v>29</v>
      </c>
      <c r="B36" s="50" t="s">
        <v>44</v>
      </c>
      <c r="C36" s="25">
        <v>3000</v>
      </c>
      <c r="D36" s="25">
        <v>6000</v>
      </c>
      <c r="E36" s="25">
        <v>6000</v>
      </c>
      <c r="F36" s="25">
        <v>3000</v>
      </c>
      <c r="G36" s="25">
        <f t="shared" si="4"/>
        <v>3000</v>
      </c>
      <c r="H36" s="25">
        <v>6000</v>
      </c>
      <c r="I36" s="25">
        <v>3000</v>
      </c>
      <c r="J36" s="25">
        <f t="shared" si="5"/>
        <v>3000</v>
      </c>
      <c r="K36" s="107" t="e">
        <f>#REF!+E36+H36</f>
        <v>#REF!</v>
      </c>
      <c r="L36" s="114" t="s">
        <v>12</v>
      </c>
      <c r="M36" s="103"/>
    </row>
    <row r="37" spans="1:15" ht="91.5" hidden="1" customHeight="1" x14ac:dyDescent="0.3">
      <c r="A37" s="42" t="s">
        <v>30</v>
      </c>
      <c r="B37" s="82" t="s">
        <v>42</v>
      </c>
      <c r="C37" s="26"/>
      <c r="D37" s="25" t="e">
        <f>#REF!-#REF!</f>
        <v>#REF!</v>
      </c>
      <c r="E37" s="25">
        <v>0</v>
      </c>
      <c r="F37" s="25">
        <v>1226.5</v>
      </c>
      <c r="G37" s="25">
        <f t="shared" si="4"/>
        <v>-1226.5</v>
      </c>
      <c r="H37" s="25">
        <v>0</v>
      </c>
      <c r="I37" s="25">
        <v>1226.5</v>
      </c>
      <c r="J37" s="25">
        <f t="shared" si="5"/>
        <v>-1226.5</v>
      </c>
      <c r="K37" s="107" t="e">
        <f>#REF!+E37+H37</f>
        <v>#REF!</v>
      </c>
      <c r="L37" s="114" t="s">
        <v>12</v>
      </c>
      <c r="M37" s="103"/>
    </row>
    <row r="38" spans="1:15" ht="178.5" hidden="1" customHeight="1" x14ac:dyDescent="0.3">
      <c r="A38" s="19" t="s">
        <v>33</v>
      </c>
      <c r="B38" s="50" t="s">
        <v>66</v>
      </c>
      <c r="C38" s="25"/>
      <c r="D38" s="25" t="e">
        <f>#REF!-#REF!</f>
        <v>#REF!</v>
      </c>
      <c r="E38" s="25">
        <v>70</v>
      </c>
      <c r="F38" s="25">
        <v>0</v>
      </c>
      <c r="G38" s="25">
        <f t="shared" si="4"/>
        <v>70</v>
      </c>
      <c r="H38" s="25">
        <v>70</v>
      </c>
      <c r="I38" s="25">
        <v>0</v>
      </c>
      <c r="J38" s="25">
        <f t="shared" si="5"/>
        <v>70</v>
      </c>
      <c r="K38" s="107" t="e">
        <f>#REF!+E38+H38</f>
        <v>#REF!</v>
      </c>
      <c r="L38" s="114" t="s">
        <v>62</v>
      </c>
      <c r="M38" s="103"/>
    </row>
    <row r="39" spans="1:15" ht="38.25" hidden="1" customHeight="1" x14ac:dyDescent="0.3">
      <c r="A39" s="368" t="s">
        <v>40</v>
      </c>
      <c r="B39" s="367" t="s">
        <v>64</v>
      </c>
      <c r="C39" s="25"/>
      <c r="D39" s="25" t="e">
        <f>#REF!-#REF!</f>
        <v>#REF!</v>
      </c>
      <c r="E39" s="25">
        <v>10</v>
      </c>
      <c r="F39" s="25">
        <v>0</v>
      </c>
      <c r="G39" s="25">
        <f t="shared" si="4"/>
        <v>10</v>
      </c>
      <c r="H39" s="25">
        <v>10</v>
      </c>
      <c r="I39" s="25">
        <v>0</v>
      </c>
      <c r="J39" s="25">
        <f t="shared" si="5"/>
        <v>10</v>
      </c>
      <c r="K39" s="107" t="e">
        <f>#REF!+E39+H39</f>
        <v>#REF!</v>
      </c>
      <c r="L39" s="114" t="s">
        <v>12</v>
      </c>
      <c r="M39" s="103"/>
    </row>
    <row r="40" spans="1:15" ht="38.25" hidden="1" customHeight="1" x14ac:dyDescent="0.3">
      <c r="A40" s="369"/>
      <c r="B40" s="330"/>
      <c r="C40" s="25"/>
      <c r="D40" s="25" t="e">
        <f>#REF!-#REF!</f>
        <v>#REF!</v>
      </c>
      <c r="E40" s="25">
        <v>322.60000000000002</v>
      </c>
      <c r="F40" s="25">
        <v>0</v>
      </c>
      <c r="G40" s="25">
        <f t="shared" si="4"/>
        <v>322.60000000000002</v>
      </c>
      <c r="H40" s="25">
        <v>322.60000000000002</v>
      </c>
      <c r="I40" s="25">
        <v>0</v>
      </c>
      <c r="J40" s="25">
        <f t="shared" si="5"/>
        <v>322.60000000000002</v>
      </c>
      <c r="K40" s="107" t="e">
        <f>#REF!+E40+H40</f>
        <v>#REF!</v>
      </c>
      <c r="L40" s="114" t="s">
        <v>62</v>
      </c>
      <c r="M40" s="103"/>
    </row>
    <row r="41" spans="1:15" ht="73.8" x14ac:dyDescent="0.3">
      <c r="A41" s="19" t="s">
        <v>91</v>
      </c>
      <c r="B41" s="50" t="s">
        <v>43</v>
      </c>
      <c r="C41" s="25">
        <v>5861</v>
      </c>
      <c r="D41" s="203"/>
      <c r="E41" s="25">
        <v>3371.6</v>
      </c>
      <c r="F41" s="25">
        <v>3411.6</v>
      </c>
      <c r="G41" s="25">
        <f t="shared" si="4"/>
        <v>-40</v>
      </c>
      <c r="H41" s="25">
        <v>3371.6</v>
      </c>
      <c r="I41" s="25">
        <v>3411.6</v>
      </c>
      <c r="J41" s="25">
        <f t="shared" si="5"/>
        <v>-40</v>
      </c>
      <c r="K41" s="107" t="e">
        <f>#REF!+E41+H41</f>
        <v>#REF!</v>
      </c>
      <c r="L41" s="114" t="s">
        <v>12</v>
      </c>
      <c r="M41" s="103"/>
    </row>
    <row r="42" spans="1:15" ht="98.4" x14ac:dyDescent="0.3">
      <c r="A42" s="42" t="s">
        <v>98</v>
      </c>
      <c r="B42" s="82" t="s">
        <v>105</v>
      </c>
      <c r="C42" s="25">
        <v>566.79999999999995</v>
      </c>
      <c r="D42" s="25">
        <v>566.79999999999995</v>
      </c>
      <c r="E42" s="25"/>
      <c r="F42" s="25"/>
      <c r="G42" s="25"/>
      <c r="H42" s="25"/>
      <c r="I42" s="25"/>
      <c r="J42" s="25"/>
      <c r="K42" s="107"/>
      <c r="L42" s="114" t="s">
        <v>12</v>
      </c>
      <c r="M42" s="103"/>
    </row>
    <row r="43" spans="1:15" ht="24.6" x14ac:dyDescent="0.3">
      <c r="A43" s="402">
        <v>2</v>
      </c>
      <c r="B43" s="367" t="s">
        <v>32</v>
      </c>
      <c r="C43" s="25">
        <f>C47+C51</f>
        <v>560</v>
      </c>
      <c r="D43" s="25">
        <f>D47+D51</f>
        <v>560</v>
      </c>
      <c r="E43" s="25">
        <f t="shared" ref="E43:F44" si="6">E47+E51</f>
        <v>562</v>
      </c>
      <c r="F43" s="25">
        <f t="shared" si="6"/>
        <v>12.2</v>
      </c>
      <c r="G43" s="25">
        <f>E43-F43</f>
        <v>549.79999999999995</v>
      </c>
      <c r="H43" s="25">
        <f t="shared" ref="H43:I44" si="7">H47+H51</f>
        <v>0</v>
      </c>
      <c r="I43" s="25">
        <f t="shared" si="7"/>
        <v>12.2</v>
      </c>
      <c r="J43" s="25">
        <f>H43-I43</f>
        <v>-12.2</v>
      </c>
      <c r="K43" s="107" t="e">
        <f>#REF!+E43+H43</f>
        <v>#REF!</v>
      </c>
      <c r="L43" s="114" t="s">
        <v>12</v>
      </c>
      <c r="M43" s="110"/>
      <c r="O43" s="186"/>
    </row>
    <row r="44" spans="1:15" ht="24.6" x14ac:dyDescent="0.3">
      <c r="A44" s="403"/>
      <c r="B44" s="375"/>
      <c r="C44" s="25">
        <f>C48+C52</f>
        <v>1015.8</v>
      </c>
      <c r="D44" s="25">
        <f>D48+D52</f>
        <v>1015.8</v>
      </c>
      <c r="E44" s="25">
        <f t="shared" si="6"/>
        <v>8035.7</v>
      </c>
      <c r="F44" s="25">
        <f t="shared" si="6"/>
        <v>811.6</v>
      </c>
      <c r="G44" s="25">
        <f t="shared" ref="G44:G46" si="8">E44-F44</f>
        <v>7224.0999999999995</v>
      </c>
      <c r="H44" s="25">
        <f t="shared" si="7"/>
        <v>0</v>
      </c>
      <c r="I44" s="25">
        <f t="shared" si="7"/>
        <v>811.6</v>
      </c>
      <c r="J44" s="25">
        <f t="shared" ref="J44:J46" si="9">H44-I44</f>
        <v>-811.6</v>
      </c>
      <c r="K44" s="107" t="e">
        <f>#REF!+E44+H44</f>
        <v>#REF!</v>
      </c>
      <c r="L44" s="114" t="s">
        <v>8</v>
      </c>
      <c r="M44" s="110"/>
      <c r="O44" s="186"/>
    </row>
    <row r="45" spans="1:15" ht="49.2" x14ac:dyDescent="0.3">
      <c r="A45" s="403"/>
      <c r="B45" s="374"/>
      <c r="C45" s="25">
        <f>C49+C53</f>
        <v>6692.4</v>
      </c>
      <c r="D45" s="25">
        <f t="shared" ref="D45:K45" si="10">D49+D53</f>
        <v>6692.4</v>
      </c>
      <c r="E45" s="25">
        <f t="shared" si="10"/>
        <v>0</v>
      </c>
      <c r="F45" s="25">
        <f t="shared" si="10"/>
        <v>3053.1</v>
      </c>
      <c r="G45" s="25">
        <f t="shared" si="10"/>
        <v>-3053.1</v>
      </c>
      <c r="H45" s="25">
        <f t="shared" si="10"/>
        <v>0</v>
      </c>
      <c r="I45" s="25">
        <f t="shared" si="10"/>
        <v>3053.1</v>
      </c>
      <c r="J45" s="25">
        <f t="shared" si="10"/>
        <v>-3053.1</v>
      </c>
      <c r="K45" s="25" t="e">
        <f t="shared" si="10"/>
        <v>#REF!</v>
      </c>
      <c r="L45" s="114" t="s">
        <v>9</v>
      </c>
      <c r="M45" s="103"/>
      <c r="O45" s="186"/>
    </row>
    <row r="46" spans="1:15" s="191" customFormat="1" ht="205.5" customHeight="1" x14ac:dyDescent="0.3">
      <c r="A46" s="399"/>
      <c r="B46" s="29" t="s">
        <v>38</v>
      </c>
      <c r="C46" s="25">
        <f>C43+C44+C45</f>
        <v>8268.1999999999989</v>
      </c>
      <c r="D46" s="25">
        <f>D43+D44+D45</f>
        <v>8268.1999999999989</v>
      </c>
      <c r="E46" s="25">
        <f t="shared" ref="E46:F46" si="11">E43+E44+E45</f>
        <v>8597.7000000000007</v>
      </c>
      <c r="F46" s="25">
        <f t="shared" si="11"/>
        <v>3876.9</v>
      </c>
      <c r="G46" s="25">
        <f t="shared" si="8"/>
        <v>4720.8000000000011</v>
      </c>
      <c r="H46" s="25">
        <f t="shared" ref="H46:I46" si="12">H43+H44+H45</f>
        <v>0</v>
      </c>
      <c r="I46" s="25">
        <f t="shared" si="12"/>
        <v>3876.9</v>
      </c>
      <c r="J46" s="25">
        <f t="shared" si="9"/>
        <v>-3876.9</v>
      </c>
      <c r="K46" s="107" t="e">
        <f>#REF!+E46+H46</f>
        <v>#REF!</v>
      </c>
      <c r="L46" s="114"/>
      <c r="M46" s="103"/>
      <c r="O46" s="192"/>
    </row>
    <row r="47" spans="1:15" ht="72.75" customHeight="1" x14ac:dyDescent="0.3">
      <c r="A47" s="400" t="s">
        <v>48</v>
      </c>
      <c r="B47" s="376" t="s">
        <v>59</v>
      </c>
      <c r="C47" s="25">
        <v>500</v>
      </c>
      <c r="D47" s="25">
        <v>500</v>
      </c>
      <c r="E47" s="25">
        <v>500</v>
      </c>
      <c r="F47" s="25">
        <v>12.2</v>
      </c>
      <c r="G47" s="25">
        <f>E47-F47</f>
        <v>487.8</v>
      </c>
      <c r="H47" s="25">
        <v>0</v>
      </c>
      <c r="I47" s="25">
        <v>12.2</v>
      </c>
      <c r="J47" s="25">
        <f>H47-I47</f>
        <v>-12.2</v>
      </c>
      <c r="K47" s="107" t="e">
        <f>#REF!+E47+H47</f>
        <v>#REF!</v>
      </c>
      <c r="L47" s="114" t="s">
        <v>12</v>
      </c>
      <c r="M47" s="103"/>
    </row>
    <row r="48" spans="1:15" ht="39" customHeight="1" x14ac:dyDescent="0.3">
      <c r="A48" s="401"/>
      <c r="B48" s="377"/>
      <c r="C48" s="25">
        <v>874.6</v>
      </c>
      <c r="D48" s="25">
        <v>874.6</v>
      </c>
      <c r="E48" s="25">
        <v>4355.5</v>
      </c>
      <c r="F48" s="25">
        <v>811.6</v>
      </c>
      <c r="G48" s="25">
        <f t="shared" ref="G48:G49" si="13">E48-F48</f>
        <v>3543.9</v>
      </c>
      <c r="H48" s="25">
        <v>0</v>
      </c>
      <c r="I48" s="25">
        <v>811.6</v>
      </c>
      <c r="J48" s="25">
        <f t="shared" ref="J48:J49" si="14">H48-I48</f>
        <v>-811.6</v>
      </c>
      <c r="K48" s="107" t="e">
        <f>#REF!+E48+H48</f>
        <v>#REF!</v>
      </c>
      <c r="L48" s="114" t="s">
        <v>8</v>
      </c>
      <c r="M48" s="103"/>
    </row>
    <row r="49" spans="1:15" ht="39" customHeight="1" x14ac:dyDescent="0.3">
      <c r="A49" s="401"/>
      <c r="B49" s="378"/>
      <c r="C49" s="25">
        <v>3290.2</v>
      </c>
      <c r="D49" s="25">
        <v>3290.2</v>
      </c>
      <c r="E49" s="25">
        <v>0</v>
      </c>
      <c r="F49" s="25">
        <v>3053.1</v>
      </c>
      <c r="G49" s="25">
        <f t="shared" si="13"/>
        <v>-3053.1</v>
      </c>
      <c r="H49" s="25">
        <v>0</v>
      </c>
      <c r="I49" s="25">
        <v>3053.1</v>
      </c>
      <c r="J49" s="25">
        <f t="shared" si="14"/>
        <v>-3053.1</v>
      </c>
      <c r="K49" s="107" t="e">
        <f>#REF!+E49+H49</f>
        <v>#REF!</v>
      </c>
      <c r="L49" s="114" t="s">
        <v>9</v>
      </c>
      <c r="M49" s="103"/>
    </row>
    <row r="50" spans="1:15" ht="92.25" customHeight="1" x14ac:dyDescent="0.3">
      <c r="A50" s="399"/>
      <c r="B50" s="29" t="s">
        <v>60</v>
      </c>
      <c r="C50" s="25">
        <f t="shared" ref="C50:J50" si="15">C47+C48+C49</f>
        <v>4664.7999999999993</v>
      </c>
      <c r="D50" s="25">
        <f t="shared" si="15"/>
        <v>4664.7999999999993</v>
      </c>
      <c r="E50" s="25">
        <f t="shared" si="15"/>
        <v>4855.5</v>
      </c>
      <c r="F50" s="25">
        <f t="shared" si="15"/>
        <v>3876.9</v>
      </c>
      <c r="G50" s="25">
        <f t="shared" si="15"/>
        <v>978.60000000000036</v>
      </c>
      <c r="H50" s="25">
        <f t="shared" si="15"/>
        <v>0</v>
      </c>
      <c r="I50" s="25">
        <f t="shared" si="15"/>
        <v>3876.9</v>
      </c>
      <c r="J50" s="25">
        <f t="shared" si="15"/>
        <v>-3876.9</v>
      </c>
      <c r="K50" s="107"/>
      <c r="L50" s="114"/>
      <c r="M50" s="103"/>
    </row>
    <row r="51" spans="1:15" ht="87.75" customHeight="1" x14ac:dyDescent="0.3">
      <c r="A51" s="400" t="s">
        <v>61</v>
      </c>
      <c r="B51" s="379" t="s">
        <v>63</v>
      </c>
      <c r="C51" s="25">
        <v>60</v>
      </c>
      <c r="D51" s="25">
        <v>60</v>
      </c>
      <c r="E51" s="25">
        <v>62</v>
      </c>
      <c r="F51" s="25">
        <v>0</v>
      </c>
      <c r="G51" s="25">
        <f>E51-F51</f>
        <v>62</v>
      </c>
      <c r="H51" s="25">
        <v>0</v>
      </c>
      <c r="I51" s="25">
        <v>0</v>
      </c>
      <c r="J51" s="25">
        <f>H51-I51</f>
        <v>0</v>
      </c>
      <c r="K51" s="107" t="e">
        <f>#REF!+E51+H51</f>
        <v>#REF!</v>
      </c>
      <c r="L51" s="114" t="s">
        <v>12</v>
      </c>
      <c r="M51" s="103"/>
    </row>
    <row r="52" spans="1:15" ht="41.25" customHeight="1" x14ac:dyDescent="0.3">
      <c r="A52" s="401"/>
      <c r="B52" s="380"/>
      <c r="C52" s="25">
        <v>141.19999999999999</v>
      </c>
      <c r="D52" s="25">
        <v>141.19999999999999</v>
      </c>
      <c r="E52" s="25">
        <v>3680.2</v>
      </c>
      <c r="F52" s="25">
        <v>0</v>
      </c>
      <c r="G52" s="25">
        <f>E52-F52</f>
        <v>3680.2</v>
      </c>
      <c r="H52" s="25">
        <v>0</v>
      </c>
      <c r="I52" s="25">
        <v>0</v>
      </c>
      <c r="J52" s="25">
        <f t="shared" ref="J52:J53" si="16">H52-I52</f>
        <v>0</v>
      </c>
      <c r="K52" s="107" t="e">
        <f>#REF!+E52+H52</f>
        <v>#REF!</v>
      </c>
      <c r="L52" s="114" t="s">
        <v>8</v>
      </c>
      <c r="M52" s="103"/>
    </row>
    <row r="53" spans="1:15" ht="37.5" customHeight="1" x14ac:dyDescent="0.3">
      <c r="A53" s="401"/>
      <c r="B53" s="381"/>
      <c r="C53" s="25">
        <v>3402.2</v>
      </c>
      <c r="D53" s="25">
        <v>3402.2</v>
      </c>
      <c r="E53" s="25">
        <v>0</v>
      </c>
      <c r="F53" s="25"/>
      <c r="G53" s="25"/>
      <c r="H53" s="25">
        <v>0</v>
      </c>
      <c r="I53" s="25">
        <v>0</v>
      </c>
      <c r="J53" s="25">
        <f t="shared" si="16"/>
        <v>0</v>
      </c>
      <c r="K53" s="107" t="e">
        <f>#REF!+E53+H53</f>
        <v>#REF!</v>
      </c>
      <c r="L53" s="114" t="s">
        <v>9</v>
      </c>
      <c r="M53" s="103"/>
    </row>
    <row r="54" spans="1:15" ht="237" customHeight="1" x14ac:dyDescent="0.3">
      <c r="A54" s="399"/>
      <c r="B54" s="29" t="s">
        <v>69</v>
      </c>
      <c r="C54" s="28">
        <f t="shared" ref="C54:K54" si="17">C51+C52+C53</f>
        <v>3603.3999999999996</v>
      </c>
      <c r="D54" s="28">
        <f t="shared" si="17"/>
        <v>3603.3999999999996</v>
      </c>
      <c r="E54" s="28">
        <f t="shared" si="17"/>
        <v>3742.2</v>
      </c>
      <c r="F54" s="28">
        <f t="shared" si="17"/>
        <v>0</v>
      </c>
      <c r="G54" s="28">
        <f t="shared" si="17"/>
        <v>3742.2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 t="e">
        <f t="shared" si="17"/>
        <v>#REF!</v>
      </c>
      <c r="L54" s="114"/>
      <c r="M54" s="103"/>
    </row>
    <row r="55" spans="1:15" ht="90.75" customHeight="1" x14ac:dyDescent="0.3">
      <c r="A55" s="193">
        <v>3</v>
      </c>
      <c r="B55" s="105" t="s">
        <v>51</v>
      </c>
      <c r="C55" s="28">
        <v>7251.3</v>
      </c>
      <c r="D55" s="25">
        <v>7506.7</v>
      </c>
      <c r="E55" s="28">
        <v>6849.6</v>
      </c>
      <c r="F55" s="28">
        <v>5613.4</v>
      </c>
      <c r="G55" s="28">
        <f>E55-F55</f>
        <v>1236.2000000000007</v>
      </c>
      <c r="H55" s="28">
        <v>6849.6</v>
      </c>
      <c r="I55" s="28">
        <v>5613.4</v>
      </c>
      <c r="J55" s="28">
        <f>H55-I55</f>
        <v>1236.2000000000007</v>
      </c>
      <c r="K55" s="107" t="e">
        <f>#REF!+E55+H55</f>
        <v>#REF!</v>
      </c>
      <c r="L55" s="114" t="s">
        <v>12</v>
      </c>
      <c r="M55" s="103"/>
    </row>
    <row r="56" spans="1:15" ht="51.75" customHeight="1" x14ac:dyDescent="0.3">
      <c r="A56" s="397">
        <v>4</v>
      </c>
      <c r="B56" s="150" t="s">
        <v>86</v>
      </c>
      <c r="C56" s="28">
        <f>C57+C58</f>
        <v>40000</v>
      </c>
      <c r="D56" s="28">
        <f>D57+D58</f>
        <v>40000</v>
      </c>
      <c r="E56" s="28"/>
      <c r="F56" s="28"/>
      <c r="G56" s="28"/>
      <c r="H56" s="28"/>
      <c r="I56" s="24"/>
      <c r="J56" s="24"/>
      <c r="K56" s="115"/>
      <c r="L56" s="114"/>
      <c r="M56" s="103"/>
    </row>
    <row r="57" spans="1:15" ht="90" customHeight="1" x14ac:dyDescent="0.3">
      <c r="A57" s="398"/>
      <c r="B57" s="329" t="s">
        <v>87</v>
      </c>
      <c r="C57" s="28">
        <v>40</v>
      </c>
      <c r="D57" s="25">
        <v>40</v>
      </c>
      <c r="E57" s="28"/>
      <c r="F57" s="28"/>
      <c r="G57" s="28"/>
      <c r="H57" s="28"/>
      <c r="I57" s="24"/>
      <c r="J57" s="24"/>
      <c r="K57" s="115"/>
      <c r="L57" s="114" t="s">
        <v>12</v>
      </c>
      <c r="M57" s="103" t="s">
        <v>93</v>
      </c>
    </row>
    <row r="58" spans="1:15" ht="123.75" customHeight="1" x14ac:dyDescent="0.3">
      <c r="A58" s="399"/>
      <c r="B58" s="330"/>
      <c r="C58" s="28">
        <v>39960</v>
      </c>
      <c r="D58" s="25">
        <v>39960</v>
      </c>
      <c r="E58" s="28"/>
      <c r="F58" s="28"/>
      <c r="G58" s="28"/>
      <c r="H58" s="28"/>
      <c r="I58" s="24"/>
      <c r="J58" s="24"/>
      <c r="K58" s="115"/>
      <c r="L58" s="114" t="s">
        <v>8</v>
      </c>
      <c r="M58" s="103" t="s">
        <v>93</v>
      </c>
    </row>
    <row r="59" spans="1:15" ht="93.75" customHeight="1" x14ac:dyDescent="0.3">
      <c r="A59" s="188">
        <v>5</v>
      </c>
      <c r="B59" s="150" t="s">
        <v>100</v>
      </c>
      <c r="C59" s="28">
        <v>87288.9</v>
      </c>
      <c r="D59" s="28">
        <v>87288.9</v>
      </c>
      <c r="E59" s="28"/>
      <c r="F59" s="28"/>
      <c r="G59" s="28"/>
      <c r="H59" s="28"/>
      <c r="I59" s="24"/>
      <c r="J59" s="24"/>
      <c r="K59" s="115"/>
      <c r="L59" s="114"/>
      <c r="M59" s="103" t="s">
        <v>95</v>
      </c>
    </row>
    <row r="60" spans="1:15" ht="159.75" hidden="1" customHeight="1" x14ac:dyDescent="0.3">
      <c r="A60" s="188"/>
      <c r="B60" s="150" t="s">
        <v>94</v>
      </c>
      <c r="C60" s="28"/>
      <c r="D60" s="25"/>
      <c r="E60" s="28"/>
      <c r="F60" s="28"/>
      <c r="G60" s="28"/>
      <c r="H60" s="28"/>
      <c r="I60" s="24"/>
      <c r="J60" s="24"/>
      <c r="K60" s="115"/>
      <c r="L60" s="114"/>
      <c r="M60" s="103"/>
    </row>
    <row r="61" spans="1:15" s="89" customFormat="1" ht="60.75" customHeight="1" x14ac:dyDescent="0.55000000000000004">
      <c r="A61" s="194"/>
      <c r="B61" s="153" t="s">
        <v>20</v>
      </c>
      <c r="C61" s="116">
        <f>C11+C43+C55+C57+C59</f>
        <v>118143.9</v>
      </c>
      <c r="D61" s="116">
        <f>D11+D43+D55+D57+D59</f>
        <v>124925.9</v>
      </c>
      <c r="E61" s="116">
        <f>E11+E55+E43</f>
        <v>28499.699999999997</v>
      </c>
      <c r="F61" s="116">
        <v>25376.799999999999</v>
      </c>
      <c r="G61" s="116">
        <f>E61-F61</f>
        <v>3122.8999999999978</v>
      </c>
      <c r="H61" s="116">
        <f>H11+H55+H47</f>
        <v>27937.699999999997</v>
      </c>
      <c r="I61" s="117">
        <v>25376.799999999999</v>
      </c>
      <c r="J61" s="117">
        <f>H61-I61</f>
        <v>2560.8999999999978</v>
      </c>
      <c r="K61" s="118" t="e">
        <f>#REF!+E61+H61</f>
        <v>#REF!</v>
      </c>
      <c r="L61" s="119"/>
      <c r="M61" s="120"/>
      <c r="O61" s="195"/>
    </row>
    <row r="62" spans="1:15" s="89" customFormat="1" ht="45.75" customHeight="1" x14ac:dyDescent="0.55000000000000004">
      <c r="A62" s="194"/>
      <c r="B62" s="154" t="s">
        <v>21</v>
      </c>
      <c r="C62" s="116">
        <f>C12+C58+C52+C48</f>
        <v>43560.299999999996</v>
      </c>
      <c r="D62" s="116">
        <f>D12+D58+D52+D48</f>
        <v>43810.299999999996</v>
      </c>
      <c r="E62" s="116" t="e">
        <f>E44+E12</f>
        <v>#REF!</v>
      </c>
      <c r="F62" s="116">
        <v>8310.2000000000007</v>
      </c>
      <c r="G62" s="116" t="e">
        <f t="shared" ref="G62:G64" si="18">E62-F62</f>
        <v>#REF!</v>
      </c>
      <c r="H62" s="116" t="e">
        <f>H44+H12</f>
        <v>#REF!</v>
      </c>
      <c r="I62" s="117">
        <v>8310.2000000000007</v>
      </c>
      <c r="J62" s="117" t="e">
        <f t="shared" ref="J62:J64" si="19">H62-I62</f>
        <v>#REF!</v>
      </c>
      <c r="K62" s="118" t="e">
        <f>#REF!+E62+H62</f>
        <v>#REF!</v>
      </c>
      <c r="L62" s="119"/>
      <c r="M62" s="121"/>
      <c r="O62" s="195"/>
    </row>
    <row r="63" spans="1:15" s="89" customFormat="1" ht="54.75" customHeight="1" x14ac:dyDescent="0.55000000000000004">
      <c r="A63" s="194"/>
      <c r="B63" s="154" t="s">
        <v>9</v>
      </c>
      <c r="C63" s="116">
        <f>C53+C49</f>
        <v>6692.4</v>
      </c>
      <c r="D63" s="116">
        <f>D53+D49</f>
        <v>6692.4</v>
      </c>
      <c r="E63" s="116">
        <f>E45</f>
        <v>0</v>
      </c>
      <c r="F63" s="116">
        <v>3053.1</v>
      </c>
      <c r="G63" s="116">
        <f t="shared" si="18"/>
        <v>-3053.1</v>
      </c>
      <c r="H63" s="116">
        <f>H45</f>
        <v>0</v>
      </c>
      <c r="I63" s="117">
        <v>3053.1</v>
      </c>
      <c r="J63" s="117">
        <f t="shared" si="19"/>
        <v>-3053.1</v>
      </c>
      <c r="K63" s="118" t="e">
        <f>#REF!+E63+H63</f>
        <v>#REF!</v>
      </c>
      <c r="L63" s="122"/>
      <c r="M63" s="123"/>
      <c r="O63" s="195"/>
    </row>
    <row r="64" spans="1:15" s="89" customFormat="1" ht="49.5" customHeight="1" x14ac:dyDescent="0.55000000000000004">
      <c r="A64" s="194"/>
      <c r="B64" s="153" t="s">
        <v>22</v>
      </c>
      <c r="C64" s="116">
        <f>C61+C62+C63</f>
        <v>168396.59999999998</v>
      </c>
      <c r="D64" s="116">
        <f>D61+D62+D63</f>
        <v>175428.59999999998</v>
      </c>
      <c r="E64" s="116" t="e">
        <f>E14+E46+E55</f>
        <v>#REF!</v>
      </c>
      <c r="F64" s="116">
        <v>36740.1</v>
      </c>
      <c r="G64" s="116" t="e">
        <f t="shared" si="18"/>
        <v>#REF!</v>
      </c>
      <c r="H64" s="116" t="e">
        <f>H14+H46+H55</f>
        <v>#REF!</v>
      </c>
      <c r="I64" s="116">
        <v>36740.1</v>
      </c>
      <c r="J64" s="117" t="e">
        <f t="shared" si="19"/>
        <v>#REF!</v>
      </c>
      <c r="K64" s="116" t="e">
        <f>K14+K46+K55</f>
        <v>#REF!</v>
      </c>
      <c r="L64" s="124"/>
      <c r="M64" s="125"/>
      <c r="O64" s="195"/>
    </row>
    <row r="65" spans="1:15" s="89" customFormat="1" ht="49.5" hidden="1" customHeight="1" x14ac:dyDescent="0.55000000000000004">
      <c r="A65" s="196"/>
      <c r="B65" s="155"/>
      <c r="C65" s="126"/>
      <c r="D65" s="126"/>
      <c r="E65" s="126"/>
      <c r="F65" s="126"/>
      <c r="G65" s="126"/>
      <c r="H65" s="126"/>
      <c r="I65" s="126"/>
      <c r="J65" s="127"/>
      <c r="K65" s="126"/>
      <c r="L65" s="128"/>
      <c r="M65" s="129"/>
      <c r="O65" s="195"/>
    </row>
    <row r="66" spans="1:15" s="89" customFormat="1" ht="49.5" hidden="1" customHeight="1" x14ac:dyDescent="0.55000000000000004">
      <c r="A66" s="196"/>
      <c r="B66" s="155"/>
      <c r="C66" s="126"/>
      <c r="D66" s="126"/>
      <c r="E66" s="126"/>
      <c r="F66" s="126"/>
      <c r="G66" s="126"/>
      <c r="H66" s="126"/>
      <c r="I66" s="126"/>
      <c r="J66" s="127"/>
      <c r="K66" s="126"/>
      <c r="L66" s="128"/>
      <c r="M66" s="129"/>
      <c r="O66" s="195"/>
    </row>
    <row r="67" spans="1:15" s="184" customFormat="1" ht="63" customHeight="1" x14ac:dyDescent="0.6">
      <c r="A67" s="382" t="s">
        <v>23</v>
      </c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130"/>
      <c r="O67" s="90"/>
    </row>
    <row r="68" spans="1:15" s="91" customFormat="1" ht="49.5" customHeight="1" x14ac:dyDescent="0.4">
      <c r="A68" s="385" t="s">
        <v>56</v>
      </c>
      <c r="B68" s="386"/>
      <c r="C68" s="386"/>
      <c r="D68" s="386"/>
      <c r="E68" s="386"/>
      <c r="F68" s="386"/>
      <c r="G68" s="386"/>
      <c r="H68" s="386"/>
      <c r="I68" s="386"/>
      <c r="J68" s="386"/>
      <c r="K68" s="386"/>
      <c r="L68" s="387"/>
      <c r="M68" s="105"/>
      <c r="O68" s="197"/>
    </row>
    <row r="69" spans="1:15" s="91" customFormat="1" ht="47.25" customHeight="1" x14ac:dyDescent="0.4">
      <c r="A69" s="389" t="s">
        <v>50</v>
      </c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1"/>
      <c r="M69" s="131"/>
    </row>
    <row r="70" spans="1:15" ht="115.5" customHeight="1" x14ac:dyDescent="0.3">
      <c r="A70" s="198">
        <v>4</v>
      </c>
      <c r="B70" s="149" t="s">
        <v>34</v>
      </c>
      <c r="C70" s="43">
        <f>C71+C72+C73+C74+C75+C76+C77+C78+C79+C80+C81+C82+C83+C84+C85+C86+C87+C88+C89</f>
        <v>392936.81</v>
      </c>
      <c r="D70" s="24">
        <f>D71+D72+D73+D74+D75+D76+D77+D78+D79+D80+D81+D82+D83+D84+D85+D86+D87+D88+D89</f>
        <v>273051.94799999997</v>
      </c>
      <c r="E70" s="24">
        <f>E71+E72+E73</f>
        <v>216547.20000000001</v>
      </c>
      <c r="F70" s="24">
        <v>197450.2</v>
      </c>
      <c r="G70" s="24">
        <f>E70-F70</f>
        <v>19097</v>
      </c>
      <c r="H70" s="24">
        <f>H71+H72+H73</f>
        <v>216547.20000000001</v>
      </c>
      <c r="I70" s="24">
        <v>197450.2</v>
      </c>
      <c r="J70" s="24">
        <f>H70-I70</f>
        <v>19097</v>
      </c>
      <c r="K70" s="24" t="e">
        <f>K71+K72+K73</f>
        <v>#REF!</v>
      </c>
      <c r="L70" s="103" t="s">
        <v>12</v>
      </c>
      <c r="M70" s="103"/>
    </row>
    <row r="71" spans="1:15" ht="79.5" customHeight="1" x14ac:dyDescent="0.3">
      <c r="A71" s="199" t="s">
        <v>54</v>
      </c>
      <c r="B71" s="105" t="s">
        <v>36</v>
      </c>
      <c r="C71" s="43">
        <v>280315.09999999998</v>
      </c>
      <c r="D71" s="24"/>
      <c r="E71" s="24">
        <v>207874.7</v>
      </c>
      <c r="F71" s="24">
        <v>197450.2</v>
      </c>
      <c r="G71" s="24">
        <f t="shared" ref="G71:G73" si="20">E71-F71</f>
        <v>10424.5</v>
      </c>
      <c r="H71" s="24">
        <v>207874.7</v>
      </c>
      <c r="I71" s="24">
        <v>197450.2</v>
      </c>
      <c r="J71" s="24">
        <f t="shared" ref="J71:J73" si="21">H71-I71</f>
        <v>10424.5</v>
      </c>
      <c r="K71" s="132" t="e">
        <f>#REF!+E71+H71</f>
        <v>#REF!</v>
      </c>
      <c r="L71" s="133" t="s">
        <v>12</v>
      </c>
      <c r="M71" s="103"/>
    </row>
    <row r="72" spans="1:15" ht="137.25" customHeight="1" x14ac:dyDescent="0.3">
      <c r="A72" s="199" t="s">
        <v>55</v>
      </c>
      <c r="B72" s="50" t="s">
        <v>35</v>
      </c>
      <c r="C72" s="43">
        <v>87783.58</v>
      </c>
      <c r="D72" s="24">
        <v>136702.21799999999</v>
      </c>
      <c r="E72" s="24">
        <v>4172.5</v>
      </c>
      <c r="F72" s="24">
        <v>0</v>
      </c>
      <c r="G72" s="24">
        <f t="shared" si="20"/>
        <v>4172.5</v>
      </c>
      <c r="H72" s="24">
        <v>4172.5</v>
      </c>
      <c r="I72" s="24">
        <v>0</v>
      </c>
      <c r="J72" s="24">
        <f t="shared" si="21"/>
        <v>4172.5</v>
      </c>
      <c r="K72" s="132" t="e">
        <f>#REF!+E72+H72</f>
        <v>#REF!</v>
      </c>
      <c r="L72" s="103" t="s">
        <v>12</v>
      </c>
      <c r="M72" s="103" t="s">
        <v>121</v>
      </c>
    </row>
    <row r="73" spans="1:15" ht="137.25" customHeight="1" x14ac:dyDescent="0.3">
      <c r="A73" s="190" t="s">
        <v>57</v>
      </c>
      <c r="B73" s="156" t="s">
        <v>58</v>
      </c>
      <c r="C73" s="134">
        <v>3000</v>
      </c>
      <c r="D73" s="24">
        <v>3000</v>
      </c>
      <c r="E73" s="134">
        <v>4500</v>
      </c>
      <c r="F73" s="134">
        <v>0</v>
      </c>
      <c r="G73" s="24">
        <f t="shared" si="20"/>
        <v>4500</v>
      </c>
      <c r="H73" s="134">
        <v>4500</v>
      </c>
      <c r="I73" s="134">
        <v>0</v>
      </c>
      <c r="J73" s="24">
        <f t="shared" si="21"/>
        <v>4500</v>
      </c>
      <c r="K73" s="115" t="e">
        <f>#REF!+E73+H73</f>
        <v>#REF!</v>
      </c>
      <c r="L73" s="103" t="s">
        <v>12</v>
      </c>
      <c r="M73" s="103" t="s">
        <v>113</v>
      </c>
    </row>
    <row r="74" spans="1:15" ht="137.25" customHeight="1" x14ac:dyDescent="0.3">
      <c r="A74" s="190" t="s">
        <v>68</v>
      </c>
      <c r="B74" s="50" t="s">
        <v>67</v>
      </c>
      <c r="C74" s="204">
        <v>0</v>
      </c>
      <c r="D74" s="24">
        <v>15937.7</v>
      </c>
      <c r="E74" s="37">
        <v>12417.7</v>
      </c>
      <c r="F74" s="37">
        <v>1226.5</v>
      </c>
      <c r="G74" s="37">
        <v>0</v>
      </c>
      <c r="H74" s="37">
        <v>2417.6999999999998</v>
      </c>
      <c r="I74" s="37">
        <v>0</v>
      </c>
      <c r="J74" s="37">
        <f>H74-I74</f>
        <v>2417.6999999999998</v>
      </c>
      <c r="K74" s="135" t="e">
        <f>#REF!+E74+H74</f>
        <v>#REF!</v>
      </c>
      <c r="L74" s="103" t="s">
        <v>12</v>
      </c>
      <c r="M74" s="103"/>
    </row>
    <row r="75" spans="1:15" ht="248.25" customHeight="1" x14ac:dyDescent="0.3">
      <c r="A75" s="190" t="s">
        <v>89</v>
      </c>
      <c r="B75" s="50" t="s">
        <v>88</v>
      </c>
      <c r="C75" s="81">
        <v>13204.93</v>
      </c>
      <c r="D75" s="24">
        <v>15481.83</v>
      </c>
      <c r="E75" s="37"/>
      <c r="F75" s="37"/>
      <c r="G75" s="37"/>
      <c r="H75" s="37"/>
      <c r="I75" s="81"/>
      <c r="J75" s="81"/>
      <c r="K75" s="136"/>
      <c r="L75" s="103" t="s">
        <v>12</v>
      </c>
      <c r="M75" s="103" t="s">
        <v>103</v>
      </c>
    </row>
    <row r="76" spans="1:15" ht="24" customHeight="1" x14ac:dyDescent="0.3">
      <c r="A76" s="365" t="s">
        <v>106</v>
      </c>
      <c r="B76" s="329" t="s">
        <v>92</v>
      </c>
      <c r="C76" s="37">
        <v>100</v>
      </c>
      <c r="D76" s="25">
        <v>100</v>
      </c>
      <c r="E76" s="25">
        <v>100</v>
      </c>
      <c r="F76" s="25">
        <v>5.7</v>
      </c>
      <c r="G76" s="25">
        <f>E76-F76</f>
        <v>94.3</v>
      </c>
      <c r="H76" s="25">
        <v>100</v>
      </c>
      <c r="I76" s="25">
        <v>5.7</v>
      </c>
      <c r="J76" s="25">
        <f>H76-I76</f>
        <v>94.3</v>
      </c>
      <c r="K76" s="107" t="e">
        <f>#REF!+E76+H76</f>
        <v>#REF!</v>
      </c>
      <c r="L76" s="114" t="s">
        <v>12</v>
      </c>
      <c r="M76" s="103"/>
    </row>
    <row r="77" spans="1:15" ht="67.5" customHeight="1" x14ac:dyDescent="0.3">
      <c r="A77" s="372"/>
      <c r="B77" s="373"/>
      <c r="C77" s="37">
        <v>2355</v>
      </c>
      <c r="D77" s="25">
        <v>2745</v>
      </c>
      <c r="E77" s="25">
        <v>2355</v>
      </c>
      <c r="F77" s="25">
        <v>2000</v>
      </c>
      <c r="G77" s="25">
        <f>E77-F77</f>
        <v>355</v>
      </c>
      <c r="H77" s="25">
        <v>2355</v>
      </c>
      <c r="I77" s="25">
        <v>2000</v>
      </c>
      <c r="J77" s="25">
        <f>H77-I77</f>
        <v>355</v>
      </c>
      <c r="K77" s="107" t="e">
        <f>#REF!+E77+H77</f>
        <v>#REF!</v>
      </c>
      <c r="L77" s="114" t="s">
        <v>8</v>
      </c>
      <c r="M77" s="103"/>
    </row>
    <row r="78" spans="1:15" ht="60.75" customHeight="1" x14ac:dyDescent="0.3">
      <c r="A78" s="365" t="s">
        <v>107</v>
      </c>
      <c r="B78" s="329" t="s">
        <v>65</v>
      </c>
      <c r="C78" s="37">
        <v>352.2</v>
      </c>
      <c r="D78" s="25">
        <v>352.2</v>
      </c>
      <c r="E78" s="25">
        <v>352.2</v>
      </c>
      <c r="F78" s="25"/>
      <c r="G78" s="25"/>
      <c r="H78" s="25">
        <v>352.2</v>
      </c>
      <c r="I78" s="25"/>
      <c r="J78" s="25"/>
      <c r="K78" s="107" t="e">
        <f>#REF!+E78+H78</f>
        <v>#REF!</v>
      </c>
      <c r="L78" s="114" t="s">
        <v>12</v>
      </c>
      <c r="M78" s="103"/>
    </row>
    <row r="79" spans="1:15" ht="60.75" customHeight="1" x14ac:dyDescent="0.3">
      <c r="A79" s="366"/>
      <c r="B79" s="388"/>
      <c r="C79" s="37">
        <v>1761</v>
      </c>
      <c r="D79" s="25">
        <v>1761</v>
      </c>
      <c r="E79" s="25">
        <v>1761</v>
      </c>
      <c r="F79" s="25">
        <v>1056.5999999999999</v>
      </c>
      <c r="G79" s="25">
        <f>E79-F79</f>
        <v>704.40000000000009</v>
      </c>
      <c r="H79" s="25">
        <v>1761</v>
      </c>
      <c r="I79" s="25">
        <v>1056.5999999999999</v>
      </c>
      <c r="J79" s="25">
        <f>H79-I79</f>
        <v>704.40000000000009</v>
      </c>
      <c r="K79" s="107" t="e">
        <f>#REF!+E79+H79</f>
        <v>#REF!</v>
      </c>
      <c r="L79" s="114" t="s">
        <v>8</v>
      </c>
      <c r="M79" s="103"/>
    </row>
    <row r="80" spans="1:15" ht="68.25" customHeight="1" x14ac:dyDescent="0.3">
      <c r="A80" s="365" t="s">
        <v>108</v>
      </c>
      <c r="B80" s="329" t="s">
        <v>47</v>
      </c>
      <c r="C80" s="37">
        <v>117.4</v>
      </c>
      <c r="D80" s="25">
        <v>117.4</v>
      </c>
      <c r="E80" s="25">
        <v>117.4</v>
      </c>
      <c r="F80" s="25"/>
      <c r="G80" s="25"/>
      <c r="H80" s="25">
        <v>117.4</v>
      </c>
      <c r="I80" s="25"/>
      <c r="J80" s="25"/>
      <c r="K80" s="107" t="e">
        <f>#REF!+E80+H80</f>
        <v>#REF!</v>
      </c>
      <c r="L80" s="114" t="s">
        <v>12</v>
      </c>
      <c r="M80" s="103"/>
    </row>
    <row r="81" spans="1:13" ht="68.25" customHeight="1" x14ac:dyDescent="0.3">
      <c r="A81" s="370"/>
      <c r="B81" s="371"/>
      <c r="C81" s="37">
        <v>528.29999999999995</v>
      </c>
      <c r="D81" s="25">
        <v>528.29999999999995</v>
      </c>
      <c r="E81" s="25">
        <v>528.29999999999995</v>
      </c>
      <c r="F81" s="25">
        <v>352.2</v>
      </c>
      <c r="G81" s="25">
        <f t="shared" ref="G81:G87" si="22">E81-F81</f>
        <v>176.09999999999997</v>
      </c>
      <c r="H81" s="25">
        <v>528.29999999999995</v>
      </c>
      <c r="I81" s="25">
        <v>352.2</v>
      </c>
      <c r="J81" s="25">
        <f t="shared" ref="J81:J87" si="23">H81-I81</f>
        <v>176.09999999999997</v>
      </c>
      <c r="K81" s="107" t="e">
        <f>#REF!+E81+H81</f>
        <v>#REF!</v>
      </c>
      <c r="L81" s="114" t="s">
        <v>8</v>
      </c>
      <c r="M81" s="103"/>
    </row>
    <row r="82" spans="1:13" ht="55.5" customHeight="1" x14ac:dyDescent="0.3">
      <c r="A82" s="368" t="s">
        <v>109</v>
      </c>
      <c r="B82" s="367" t="s">
        <v>76</v>
      </c>
      <c r="C82" s="37">
        <v>293.5</v>
      </c>
      <c r="D82" s="25">
        <v>293.5</v>
      </c>
      <c r="E82" s="25">
        <v>293.5</v>
      </c>
      <c r="F82" s="25">
        <v>85.9</v>
      </c>
      <c r="G82" s="25">
        <f t="shared" si="22"/>
        <v>207.6</v>
      </c>
      <c r="H82" s="25">
        <v>293.5</v>
      </c>
      <c r="I82" s="25">
        <v>85.9</v>
      </c>
      <c r="J82" s="25">
        <f t="shared" si="23"/>
        <v>207.6</v>
      </c>
      <c r="K82" s="107" t="e">
        <f>#REF!+E82+H82</f>
        <v>#REF!</v>
      </c>
      <c r="L82" s="114" t="s">
        <v>12</v>
      </c>
      <c r="M82" s="103"/>
    </row>
    <row r="83" spans="1:13" ht="63" customHeight="1" x14ac:dyDescent="0.3">
      <c r="A83" s="384"/>
      <c r="B83" s="371"/>
      <c r="C83" s="37">
        <v>880.5</v>
      </c>
      <c r="D83" s="25">
        <v>880.5</v>
      </c>
      <c r="E83" s="25">
        <v>880.5</v>
      </c>
      <c r="F83" s="25">
        <v>880.4</v>
      </c>
      <c r="G83" s="25">
        <f t="shared" si="22"/>
        <v>0.10000000000002274</v>
      </c>
      <c r="H83" s="25">
        <v>880.5</v>
      </c>
      <c r="I83" s="25">
        <v>880.4</v>
      </c>
      <c r="J83" s="25">
        <f t="shared" si="23"/>
        <v>0.10000000000002274</v>
      </c>
      <c r="K83" s="107" t="e">
        <f>#REF!+E83+H83</f>
        <v>#REF!</v>
      </c>
      <c r="L83" s="114" t="s">
        <v>8</v>
      </c>
      <c r="M83" s="103"/>
    </row>
    <row r="84" spans="1:13" ht="67.5" customHeight="1" x14ac:dyDescent="0.3">
      <c r="A84" s="368" t="s">
        <v>110</v>
      </c>
      <c r="B84" s="367" t="s">
        <v>75</v>
      </c>
      <c r="C84" s="37">
        <v>234.8</v>
      </c>
      <c r="D84" s="25">
        <v>234.8</v>
      </c>
      <c r="E84" s="25">
        <v>234.8</v>
      </c>
      <c r="F84" s="25">
        <v>68.7</v>
      </c>
      <c r="G84" s="25">
        <f t="shared" si="22"/>
        <v>166.10000000000002</v>
      </c>
      <c r="H84" s="25">
        <v>234.8</v>
      </c>
      <c r="I84" s="25">
        <v>68.7</v>
      </c>
      <c r="J84" s="25">
        <f t="shared" si="23"/>
        <v>166.10000000000002</v>
      </c>
      <c r="K84" s="107" t="e">
        <f>#REF!+E84+H84</f>
        <v>#REF!</v>
      </c>
      <c r="L84" s="114" t="s">
        <v>12</v>
      </c>
      <c r="M84" s="103"/>
    </row>
    <row r="85" spans="1:13" ht="67.5" customHeight="1" x14ac:dyDescent="0.3">
      <c r="A85" s="370"/>
      <c r="B85" s="374"/>
      <c r="C85" s="37">
        <v>1584.9</v>
      </c>
      <c r="D85" s="25">
        <v>1584.9</v>
      </c>
      <c r="E85" s="25">
        <v>1584.9</v>
      </c>
      <c r="F85" s="25">
        <v>704.5</v>
      </c>
      <c r="G85" s="25">
        <f t="shared" si="22"/>
        <v>880.40000000000009</v>
      </c>
      <c r="H85" s="25">
        <v>1584.9</v>
      </c>
      <c r="I85" s="25">
        <v>704.5</v>
      </c>
      <c r="J85" s="25">
        <f t="shared" si="23"/>
        <v>880.40000000000009</v>
      </c>
      <c r="K85" s="107" t="e">
        <f>#REF!+E85+H85</f>
        <v>#REF!</v>
      </c>
      <c r="L85" s="114" t="s">
        <v>8</v>
      </c>
      <c r="M85" s="103"/>
    </row>
    <row r="86" spans="1:13" ht="38.25" customHeight="1" x14ac:dyDescent="0.3">
      <c r="A86" s="368" t="s">
        <v>111</v>
      </c>
      <c r="B86" s="367" t="s">
        <v>64</v>
      </c>
      <c r="C86" s="37">
        <v>10</v>
      </c>
      <c r="D86" s="25">
        <v>10</v>
      </c>
      <c r="E86" s="25">
        <v>10</v>
      </c>
      <c r="F86" s="25">
        <v>0</v>
      </c>
      <c r="G86" s="25">
        <f t="shared" si="22"/>
        <v>10</v>
      </c>
      <c r="H86" s="25">
        <v>10</v>
      </c>
      <c r="I86" s="25">
        <v>0</v>
      </c>
      <c r="J86" s="25">
        <f t="shared" si="23"/>
        <v>10</v>
      </c>
      <c r="K86" s="107" t="e">
        <f>#REF!+E86+H86</f>
        <v>#REF!</v>
      </c>
      <c r="L86" s="114" t="s">
        <v>12</v>
      </c>
      <c r="M86" s="103"/>
    </row>
    <row r="87" spans="1:13" ht="38.25" customHeight="1" x14ac:dyDescent="0.3">
      <c r="A87" s="369"/>
      <c r="B87" s="330"/>
      <c r="C87" s="37">
        <v>322.60000000000002</v>
      </c>
      <c r="D87" s="25">
        <v>322.60000000000002</v>
      </c>
      <c r="E87" s="25">
        <v>322.60000000000002</v>
      </c>
      <c r="F87" s="25">
        <v>0</v>
      </c>
      <c r="G87" s="25">
        <f t="shared" si="22"/>
        <v>322.60000000000002</v>
      </c>
      <c r="H87" s="25">
        <v>322.60000000000002</v>
      </c>
      <c r="I87" s="25">
        <v>0</v>
      </c>
      <c r="J87" s="25">
        <f t="shared" si="23"/>
        <v>322.60000000000002</v>
      </c>
      <c r="K87" s="107" t="e">
        <f>#REF!+E87+H87</f>
        <v>#REF!</v>
      </c>
      <c r="L87" s="114" t="s">
        <v>62</v>
      </c>
      <c r="M87" s="103"/>
    </row>
    <row r="88" spans="1:13" ht="83.25" customHeight="1" x14ac:dyDescent="0.3">
      <c r="A88" s="368" t="s">
        <v>112</v>
      </c>
      <c r="B88" s="367" t="s">
        <v>66</v>
      </c>
      <c r="C88" s="37">
        <v>23</v>
      </c>
      <c r="D88" s="25">
        <v>23000</v>
      </c>
      <c r="E88" s="25">
        <v>70</v>
      </c>
      <c r="F88" s="25">
        <v>0</v>
      </c>
      <c r="G88" s="25">
        <f t="shared" ref="G88" si="24">E88-F88</f>
        <v>70</v>
      </c>
      <c r="H88" s="25">
        <v>70</v>
      </c>
      <c r="I88" s="25">
        <v>0</v>
      </c>
      <c r="J88" s="25">
        <f t="shared" ref="J88" si="25">H88-I88</f>
        <v>70</v>
      </c>
      <c r="K88" s="107" t="e">
        <f>#REF!+E88+H88</f>
        <v>#REF!</v>
      </c>
      <c r="L88" s="114" t="s">
        <v>12</v>
      </c>
      <c r="M88" s="103"/>
    </row>
    <row r="89" spans="1:13" ht="83.25" customHeight="1" x14ac:dyDescent="0.3">
      <c r="A89" s="369"/>
      <c r="B89" s="330"/>
      <c r="C89" s="37">
        <v>70</v>
      </c>
      <c r="D89" s="25">
        <v>70000</v>
      </c>
      <c r="E89" s="25">
        <v>70</v>
      </c>
      <c r="F89" s="25">
        <v>0</v>
      </c>
      <c r="G89" s="25">
        <f t="shared" ref="G89" si="26">E89-F89</f>
        <v>70</v>
      </c>
      <c r="H89" s="25">
        <v>70</v>
      </c>
      <c r="I89" s="25">
        <v>0</v>
      </c>
      <c r="J89" s="25">
        <f t="shared" ref="J89" si="27">H89-I89</f>
        <v>70</v>
      </c>
      <c r="K89" s="107" t="e">
        <f>#REF!+E89+H89</f>
        <v>#REF!</v>
      </c>
      <c r="L89" s="103" t="s">
        <v>62</v>
      </c>
      <c r="M89" s="103"/>
    </row>
    <row r="90" spans="1:13" s="200" customFormat="1" ht="30.6" x14ac:dyDescent="0.55000000000000004">
      <c r="A90" s="194"/>
      <c r="B90" s="157" t="s">
        <v>20</v>
      </c>
      <c r="C90" s="138">
        <f>C70</f>
        <v>392936.81</v>
      </c>
      <c r="D90" s="138">
        <f>D70</f>
        <v>273051.94799999997</v>
      </c>
      <c r="E90" s="137">
        <f>E70</f>
        <v>216547.20000000001</v>
      </c>
      <c r="F90" s="137">
        <v>197450.2</v>
      </c>
      <c r="G90" s="137">
        <f>E90-F90</f>
        <v>19097</v>
      </c>
      <c r="H90" s="137">
        <f>H70</f>
        <v>216547.20000000001</v>
      </c>
      <c r="I90" s="139">
        <v>197450.2</v>
      </c>
      <c r="J90" s="139">
        <f>H90-I90</f>
        <v>19097</v>
      </c>
      <c r="K90" s="140" t="e">
        <f>#REF!+E90+H90</f>
        <v>#REF!</v>
      </c>
      <c r="L90" s="123"/>
      <c r="M90" s="123"/>
    </row>
    <row r="91" spans="1:13" s="200" customFormat="1" ht="30.6" x14ac:dyDescent="0.55000000000000004">
      <c r="A91" s="194"/>
      <c r="B91" s="157" t="s">
        <v>22</v>
      </c>
      <c r="C91" s="138">
        <f>C90</f>
        <v>392936.81</v>
      </c>
      <c r="D91" s="24" t="e">
        <f>#REF!-#REF!</f>
        <v>#REF!</v>
      </c>
      <c r="E91" s="137">
        <f t="shared" ref="E91:K91" si="28">E90</f>
        <v>216547.20000000001</v>
      </c>
      <c r="F91" s="137">
        <v>197450.2</v>
      </c>
      <c r="G91" s="137">
        <f>E91-F91</f>
        <v>19097</v>
      </c>
      <c r="H91" s="137">
        <f t="shared" si="28"/>
        <v>216547.20000000001</v>
      </c>
      <c r="I91" s="137">
        <v>197450.2</v>
      </c>
      <c r="J91" s="139">
        <f>H91-I91</f>
        <v>19097</v>
      </c>
      <c r="K91" s="137" t="e">
        <f t="shared" si="28"/>
        <v>#REF!</v>
      </c>
      <c r="L91" s="123"/>
      <c r="M91" s="123"/>
    </row>
    <row r="92" spans="1:13" s="202" customFormat="1" ht="41.25" customHeight="1" x14ac:dyDescent="0.5">
      <c r="A92" s="201"/>
      <c r="B92" s="158" t="s">
        <v>24</v>
      </c>
      <c r="C92" s="142">
        <f>C91+C64</f>
        <v>561333.40999999992</v>
      </c>
      <c r="D92" s="141" t="e">
        <f>#REF!-#REF!</f>
        <v>#REF!</v>
      </c>
      <c r="E92" s="141" t="e">
        <f t="shared" ref="E92:K92" si="29">E91+E64</f>
        <v>#REF!</v>
      </c>
      <c r="F92" s="141">
        <f t="shared" si="29"/>
        <v>234190.30000000002</v>
      </c>
      <c r="G92" s="141" t="e">
        <f t="shared" si="29"/>
        <v>#REF!</v>
      </c>
      <c r="H92" s="141" t="e">
        <f t="shared" si="29"/>
        <v>#REF!</v>
      </c>
      <c r="I92" s="141">
        <f t="shared" si="29"/>
        <v>234190.30000000002</v>
      </c>
      <c r="J92" s="141" t="e">
        <f t="shared" si="29"/>
        <v>#REF!</v>
      </c>
      <c r="K92" s="141" t="e">
        <f t="shared" si="29"/>
        <v>#REF!</v>
      </c>
      <c r="L92" s="143"/>
      <c r="M92" s="143"/>
    </row>
    <row r="93" spans="1:13" s="200" customFormat="1" ht="30.6" x14ac:dyDescent="0.5">
      <c r="A93" s="194"/>
      <c r="B93" s="157" t="s">
        <v>20</v>
      </c>
      <c r="C93" s="145">
        <f>C90+C61</f>
        <v>511080.70999999996</v>
      </c>
      <c r="D93" s="141" t="e">
        <f>#REF!-#REF!</f>
        <v>#REF!</v>
      </c>
      <c r="E93" s="144">
        <f>E90+E61</f>
        <v>245046.90000000002</v>
      </c>
      <c r="F93" s="144">
        <v>222827</v>
      </c>
      <c r="G93" s="141">
        <f t="shared" ref="G93:G95" si="30">E93-F93</f>
        <v>22219.900000000023</v>
      </c>
      <c r="H93" s="144">
        <f>H90+H61</f>
        <v>244484.90000000002</v>
      </c>
      <c r="I93" s="146">
        <v>222827</v>
      </c>
      <c r="J93" s="147">
        <f t="shared" ref="J93:J95" si="31">H93-I93</f>
        <v>21657.900000000023</v>
      </c>
      <c r="K93" s="140" t="e">
        <f>#REF!+E93+H93</f>
        <v>#REF!</v>
      </c>
      <c r="L93" s="123"/>
      <c r="M93" s="123"/>
    </row>
    <row r="94" spans="1:13" s="200" customFormat="1" ht="30.6" x14ac:dyDescent="0.5">
      <c r="A94" s="194"/>
      <c r="B94" s="157" t="s">
        <v>21</v>
      </c>
      <c r="C94" s="145">
        <f>C62</f>
        <v>43560.299999999996</v>
      </c>
      <c r="D94" s="141" t="e">
        <f>#REF!-#REF!</f>
        <v>#REF!</v>
      </c>
      <c r="E94" s="144" t="e">
        <f t="shared" ref="E94:K94" si="32">E62</f>
        <v>#REF!</v>
      </c>
      <c r="F94" s="144">
        <v>8310.2000000000007</v>
      </c>
      <c r="G94" s="141" t="e">
        <f t="shared" si="30"/>
        <v>#REF!</v>
      </c>
      <c r="H94" s="144" t="e">
        <f t="shared" si="32"/>
        <v>#REF!</v>
      </c>
      <c r="I94" s="144">
        <v>8310.2000000000007</v>
      </c>
      <c r="J94" s="147" t="e">
        <f t="shared" si="31"/>
        <v>#REF!</v>
      </c>
      <c r="K94" s="144" t="e">
        <f t="shared" si="32"/>
        <v>#REF!</v>
      </c>
      <c r="L94" s="123"/>
      <c r="M94" s="123"/>
    </row>
    <row r="95" spans="1:13" s="200" customFormat="1" ht="30.6" x14ac:dyDescent="0.5">
      <c r="A95" s="194"/>
      <c r="B95" s="157" t="s">
        <v>25</v>
      </c>
      <c r="C95" s="145">
        <f>C63</f>
        <v>6692.4</v>
      </c>
      <c r="D95" s="141" t="e">
        <f>#REF!-#REF!</f>
        <v>#REF!</v>
      </c>
      <c r="E95" s="144">
        <f>E63</f>
        <v>0</v>
      </c>
      <c r="F95" s="144">
        <v>3053.1</v>
      </c>
      <c r="G95" s="141">
        <f t="shared" si="30"/>
        <v>-3053.1</v>
      </c>
      <c r="H95" s="144">
        <f>H63</f>
        <v>0</v>
      </c>
      <c r="I95" s="146">
        <v>3053.1</v>
      </c>
      <c r="J95" s="147">
        <f t="shared" si="31"/>
        <v>-3053.1</v>
      </c>
      <c r="K95" s="140" t="e">
        <f>#REF!+E95+H95</f>
        <v>#REF!</v>
      </c>
      <c r="L95" s="123"/>
      <c r="M95" s="123"/>
    </row>
  </sheetData>
  <mergeCells count="59">
    <mergeCell ref="L6:L7"/>
    <mergeCell ref="A26:A27"/>
    <mergeCell ref="B26:B27"/>
    <mergeCell ref="A8:L8"/>
    <mergeCell ref="A9:L9"/>
    <mergeCell ref="A10:L10"/>
    <mergeCell ref="A69:L69"/>
    <mergeCell ref="K1:L1"/>
    <mergeCell ref="A4:L4"/>
    <mergeCell ref="A5:L5"/>
    <mergeCell ref="K2:M2"/>
    <mergeCell ref="H3:M3"/>
    <mergeCell ref="M6:M7"/>
    <mergeCell ref="A56:A58"/>
    <mergeCell ref="A51:A54"/>
    <mergeCell ref="A47:A50"/>
    <mergeCell ref="A43:A46"/>
    <mergeCell ref="A11:A14"/>
    <mergeCell ref="A6:A7"/>
    <mergeCell ref="B6:B7"/>
    <mergeCell ref="C6:H6"/>
    <mergeCell ref="K6:K7"/>
    <mergeCell ref="A28:A29"/>
    <mergeCell ref="B28:B29"/>
    <mergeCell ref="B11:B13"/>
    <mergeCell ref="A17:A18"/>
    <mergeCell ref="B17:B18"/>
    <mergeCell ref="B86:B87"/>
    <mergeCell ref="B43:B45"/>
    <mergeCell ref="B47:B49"/>
    <mergeCell ref="B51:B53"/>
    <mergeCell ref="A67:L67"/>
    <mergeCell ref="B57:B58"/>
    <mergeCell ref="A84:A85"/>
    <mergeCell ref="B84:B85"/>
    <mergeCell ref="A82:A83"/>
    <mergeCell ref="B82:B83"/>
    <mergeCell ref="A68:L68"/>
    <mergeCell ref="A80:A81"/>
    <mergeCell ref="B80:B81"/>
    <mergeCell ref="A76:A77"/>
    <mergeCell ref="B78:B79"/>
    <mergeCell ref="B76:B77"/>
    <mergeCell ref="A78:A79"/>
    <mergeCell ref="B88:B89"/>
    <mergeCell ref="A88:A89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6:A87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49" fitToHeight="0" orientation="portrait" r:id="rId1"/>
  <rowBreaks count="1" manualBreakCount="1">
    <brk id="4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view="pageBreakPreview" topLeftCell="A2" zoomScale="60" zoomScaleNormal="60" workbookViewId="0">
      <selection activeCell="A90" sqref="A90:XFD90"/>
    </sheetView>
  </sheetViews>
  <sheetFormatPr defaultColWidth="9.109375" defaultRowHeight="22.8" x14ac:dyDescent="0.4"/>
  <cols>
    <col min="1" max="1" width="11.33203125" style="23" bestFit="1" customWidth="1"/>
    <col min="2" max="2" width="67.5546875" customWidth="1"/>
    <col min="3" max="4" width="28" style="32" hidden="1" customWidth="1"/>
    <col min="5" max="5" width="22.5546875" style="8" customWidth="1"/>
    <col min="6" max="7" width="28.33203125" style="8" hidden="1" customWidth="1"/>
    <col min="8" max="10" width="28.33203125" style="8" customWidth="1"/>
    <col min="11" max="12" width="28.33203125" style="8" hidden="1" customWidth="1"/>
    <col min="13" max="13" width="23" style="9" customWidth="1"/>
    <col min="14" max="14" width="27.44140625" style="9" customWidth="1"/>
    <col min="15" max="15" width="27.44140625" style="174" customWidth="1"/>
    <col min="16" max="16" width="13.5546875" customWidth="1"/>
    <col min="17" max="17" width="9.109375" customWidth="1"/>
  </cols>
  <sheetData>
    <row r="1" spans="1:19" ht="51.75" hidden="1" customHeight="1" x14ac:dyDescent="0.4"/>
    <row r="2" spans="1:19" ht="31.5" customHeight="1" x14ac:dyDescent="0.4">
      <c r="C2" s="33"/>
      <c r="D2" s="33"/>
      <c r="E2" s="9"/>
      <c r="F2" s="9"/>
      <c r="G2" s="9"/>
      <c r="H2" s="9"/>
      <c r="I2" s="9"/>
      <c r="J2" s="85" t="s">
        <v>114</v>
      </c>
      <c r="K2" s="9"/>
      <c r="L2" s="9"/>
    </row>
    <row r="3" spans="1:19" ht="21" customHeight="1" x14ac:dyDescent="0.45">
      <c r="A3" s="433" t="s">
        <v>101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9" ht="25.2" x14ac:dyDescent="0.3">
      <c r="A4" s="427" t="s">
        <v>1</v>
      </c>
      <c r="B4" s="427" t="s">
        <v>2</v>
      </c>
      <c r="C4" s="83"/>
      <c r="D4" s="83"/>
      <c r="E4" s="405" t="s">
        <v>81</v>
      </c>
      <c r="F4" s="291"/>
      <c r="G4" s="291"/>
      <c r="H4" s="291"/>
      <c r="I4" s="291"/>
      <c r="J4" s="326" t="s">
        <v>82</v>
      </c>
      <c r="K4" s="425"/>
      <c r="L4" s="425"/>
      <c r="M4" s="425"/>
      <c r="N4" s="426"/>
      <c r="O4" s="84"/>
    </row>
    <row r="5" spans="1:19" ht="11.25" customHeight="1" x14ac:dyDescent="0.3">
      <c r="A5" s="428"/>
      <c r="B5" s="428"/>
      <c r="C5" s="35" t="s">
        <v>71</v>
      </c>
      <c r="D5" s="54" t="s">
        <v>72</v>
      </c>
      <c r="E5" s="291"/>
      <c r="F5" s="291"/>
      <c r="G5" s="291"/>
      <c r="H5" s="291"/>
      <c r="I5" s="291"/>
      <c r="J5" s="425"/>
      <c r="K5" s="425"/>
      <c r="L5" s="425"/>
      <c r="M5" s="425"/>
      <c r="N5" s="426"/>
      <c r="O5" s="84"/>
    </row>
    <row r="6" spans="1:19" ht="60" customHeight="1" thickBot="1" x14ac:dyDescent="0.35">
      <c r="A6" s="307"/>
      <c r="B6" s="307"/>
      <c r="C6" s="35"/>
      <c r="D6" s="54"/>
      <c r="E6" s="55" t="s">
        <v>85</v>
      </c>
      <c r="F6" s="56" t="s">
        <v>102</v>
      </c>
      <c r="G6" s="56" t="s">
        <v>72</v>
      </c>
      <c r="H6" s="86" t="s">
        <v>102</v>
      </c>
      <c r="I6" s="57" t="s">
        <v>72</v>
      </c>
      <c r="J6" s="94" t="s">
        <v>115</v>
      </c>
      <c r="K6" s="95" t="s">
        <v>116</v>
      </c>
      <c r="L6" s="95" t="s">
        <v>72</v>
      </c>
      <c r="M6" s="86" t="s">
        <v>116</v>
      </c>
      <c r="N6" s="176" t="s">
        <v>72</v>
      </c>
      <c r="O6" s="31"/>
    </row>
    <row r="7" spans="1:19" s="7" customFormat="1" ht="30" customHeight="1" x14ac:dyDescent="0.6">
      <c r="A7" s="429" t="s">
        <v>6</v>
      </c>
      <c r="B7" s="430"/>
      <c r="C7" s="430"/>
      <c r="D7" s="430"/>
      <c r="E7" s="431"/>
      <c r="F7" s="431"/>
      <c r="G7" s="431"/>
      <c r="H7" s="431"/>
      <c r="I7" s="431"/>
      <c r="J7" s="431"/>
      <c r="K7" s="431"/>
      <c r="L7" s="431"/>
      <c r="M7" s="432"/>
      <c r="N7" s="432"/>
      <c r="O7" s="84"/>
    </row>
    <row r="8" spans="1:19" s="4" customFormat="1" ht="75" customHeight="1" x14ac:dyDescent="0.45">
      <c r="A8" s="424" t="s">
        <v>52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87"/>
      <c r="N8" s="87"/>
      <c r="O8" s="181"/>
    </row>
    <row r="9" spans="1:19" s="4" customFormat="1" ht="101.25" customHeight="1" thickBot="1" x14ac:dyDescent="0.5">
      <c r="A9" s="434" t="s">
        <v>84</v>
      </c>
      <c r="B9" s="434"/>
      <c r="C9" s="434"/>
      <c r="D9" s="434"/>
      <c r="E9" s="435"/>
      <c r="F9" s="435"/>
      <c r="G9" s="435"/>
      <c r="H9" s="435"/>
      <c r="I9" s="435"/>
      <c r="J9" s="435"/>
      <c r="K9" s="435"/>
      <c r="L9" s="435"/>
      <c r="M9" s="87"/>
      <c r="N9" s="87"/>
      <c r="O9" s="181"/>
    </row>
    <row r="10" spans="1:19" ht="126.75" customHeight="1" x14ac:dyDescent="0.3">
      <c r="A10" s="423">
        <v>1</v>
      </c>
      <c r="B10" s="424" t="s">
        <v>31</v>
      </c>
      <c r="C10" s="25">
        <v>17874.599999999999</v>
      </c>
      <c r="D10" s="58" t="e">
        <f>#REF!-C10</f>
        <v>#REF!</v>
      </c>
      <c r="E10" s="64">
        <f>E18+E20+E22+E25+E27+E29+E31+E33+E34+E35+E40+E38</f>
        <v>21088.1</v>
      </c>
      <c r="F10" s="64">
        <f t="shared" ref="F10:G10" si="0">F18+F20+F22+F25+F27+F29+F31+F33+F34+F35+F40+F38</f>
        <v>18055.099999999999</v>
      </c>
      <c r="G10" s="64">
        <f t="shared" si="0"/>
        <v>2563.3999999999996</v>
      </c>
      <c r="H10" s="64">
        <f>H18+H20+H22+H25+H27+H29+H31+H33+H34+H35+H40+H38</f>
        <v>19980.199999999997</v>
      </c>
      <c r="I10" s="65">
        <f t="shared" ref="I10" si="1">I18+I20+I22+I25+I27+I29+I31+I33+I34+I35+I40+I38</f>
        <v>-1107.9000000000001</v>
      </c>
      <c r="J10" s="64">
        <f>J18+J20+J22+J25+J27+J29+J31+J33+J34+J35+J40+J38</f>
        <v>21088.1</v>
      </c>
      <c r="K10" s="96">
        <v>19751.2</v>
      </c>
      <c r="L10" s="96">
        <f>J10-K10</f>
        <v>1336.8999999999978</v>
      </c>
      <c r="M10" s="97">
        <f>M18+M20+M22+M25+M27+M29+M31+M33+M34+M35+M40+M38</f>
        <v>19980.199999999997</v>
      </c>
      <c r="N10" s="177">
        <f>M10-J10</f>
        <v>-1107.9000000000015</v>
      </c>
      <c r="O10" s="175"/>
    </row>
    <row r="11" spans="1:19" ht="32.25" customHeight="1" x14ac:dyDescent="0.3">
      <c r="A11" s="423"/>
      <c r="B11" s="424"/>
      <c r="C11" s="25">
        <v>43085.2</v>
      </c>
      <c r="D11" s="58" t="e">
        <f>#REF!-C11</f>
        <v>#REF!</v>
      </c>
      <c r="E11" s="66">
        <f>E19+E23+E26+E28+E30+E32+E39+E21+E37</f>
        <v>10086.799999999999</v>
      </c>
      <c r="F11" s="66">
        <f t="shared" ref="F11:H11" si="2">F19+F23+F26+F28+F30+F32+F39+F21+F37</f>
        <v>7498.5999999999995</v>
      </c>
      <c r="G11" s="66">
        <f t="shared" si="2"/>
        <v>2588.1999999999998</v>
      </c>
      <c r="H11" s="66">
        <f t="shared" si="2"/>
        <v>2584.5</v>
      </c>
      <c r="I11" s="67">
        <f t="shared" ref="I11" si="3">I19+I23+I26+I28+I30+I32+I39+I21+I37</f>
        <v>-7502.3</v>
      </c>
      <c r="J11" s="66">
        <f>J19+J23+J26+J28+J30+J32+J39+J21+J37</f>
        <v>10086.799999999999</v>
      </c>
      <c r="K11" s="25">
        <v>7498.6</v>
      </c>
      <c r="L11" s="25">
        <f t="shared" ref="L11:L12" si="4">J11-K11</f>
        <v>2588.1999999999989</v>
      </c>
      <c r="M11" s="88">
        <v>2584.5</v>
      </c>
      <c r="N11" s="178">
        <f t="shared" ref="N11:N74" si="5">M11-J11</f>
        <v>-7502.2999999999993</v>
      </c>
      <c r="O11" s="175"/>
      <c r="P11" s="2"/>
    </row>
    <row r="12" spans="1:19" ht="32.25" customHeight="1" x14ac:dyDescent="0.3">
      <c r="A12" s="423"/>
      <c r="B12" s="424"/>
      <c r="C12" s="25">
        <v>0</v>
      </c>
      <c r="D12" s="58" t="e">
        <f>#REF!-C12</f>
        <v>#REF!</v>
      </c>
      <c r="E12" s="66">
        <v>0</v>
      </c>
      <c r="F12" s="25">
        <v>1</v>
      </c>
      <c r="G12" s="25">
        <v>2</v>
      </c>
      <c r="H12" s="25">
        <v>0</v>
      </c>
      <c r="I12" s="67">
        <v>0</v>
      </c>
      <c r="J12" s="66">
        <v>0</v>
      </c>
      <c r="K12" s="25">
        <v>0</v>
      </c>
      <c r="L12" s="25">
        <f t="shared" si="4"/>
        <v>0</v>
      </c>
      <c r="M12" s="88">
        <f t="shared" ref="M12:M60" si="6">H12</f>
        <v>0</v>
      </c>
      <c r="N12" s="178">
        <f t="shared" si="5"/>
        <v>0</v>
      </c>
      <c r="O12" s="175"/>
    </row>
    <row r="13" spans="1:19" ht="105.75" customHeight="1" x14ac:dyDescent="0.3">
      <c r="A13" s="11"/>
      <c r="B13" s="17" t="s">
        <v>37</v>
      </c>
      <c r="C13" s="25">
        <f>C10+C11</f>
        <v>60959.799999999996</v>
      </c>
      <c r="D13" s="58" t="e">
        <f>#REF!-C13</f>
        <v>#REF!</v>
      </c>
      <c r="E13" s="66">
        <f>E10+E11+E12</f>
        <v>31174.899999999998</v>
      </c>
      <c r="F13" s="66">
        <f t="shared" ref="F13:H13" si="7">F10+F11+F12</f>
        <v>25554.699999999997</v>
      </c>
      <c r="G13" s="66">
        <f t="shared" si="7"/>
        <v>5153.5999999999995</v>
      </c>
      <c r="H13" s="66">
        <f t="shared" si="7"/>
        <v>22564.699999999997</v>
      </c>
      <c r="I13" s="67">
        <f t="shared" ref="I13" si="8">I10+I11+I12</f>
        <v>-8610.2000000000007</v>
      </c>
      <c r="J13" s="66">
        <f>J10+J11+J12</f>
        <v>31174.899999999998</v>
      </c>
      <c r="K13" s="62">
        <f t="shared" ref="K13:L13" si="9">K10+K11+K12</f>
        <v>27249.800000000003</v>
      </c>
      <c r="L13" s="62">
        <f t="shared" si="9"/>
        <v>3925.0999999999967</v>
      </c>
      <c r="M13" s="62">
        <f>M10+M11+M12</f>
        <v>22564.699999999997</v>
      </c>
      <c r="N13" s="178">
        <f t="shared" si="5"/>
        <v>-8610.2000000000007</v>
      </c>
      <c r="O13" s="175"/>
    </row>
    <row r="14" spans="1:19" ht="24" customHeight="1" x14ac:dyDescent="0.3">
      <c r="A14" s="41"/>
      <c r="B14" s="17" t="s">
        <v>10</v>
      </c>
      <c r="C14" s="48"/>
      <c r="D14" s="59"/>
      <c r="E14" s="68"/>
      <c r="F14" s="48"/>
      <c r="G14" s="48"/>
      <c r="H14" s="48"/>
      <c r="I14" s="69"/>
      <c r="J14" s="68"/>
      <c r="K14" s="48"/>
      <c r="L14" s="48"/>
      <c r="M14" s="88">
        <f t="shared" si="6"/>
        <v>0</v>
      </c>
      <c r="N14" s="178">
        <f t="shared" si="5"/>
        <v>0</v>
      </c>
      <c r="O14" s="175"/>
    </row>
    <row r="15" spans="1:19" ht="24" hidden="1" customHeight="1" x14ac:dyDescent="0.3">
      <c r="A15" s="41"/>
      <c r="B15" s="17"/>
      <c r="C15" s="25"/>
      <c r="D15" s="58"/>
      <c r="E15" s="66">
        <f>SUM(E16:E40)</f>
        <v>31174.899999999998</v>
      </c>
      <c r="F15" s="25"/>
      <c r="G15" s="25"/>
      <c r="H15" s="25"/>
      <c r="I15" s="67"/>
      <c r="J15" s="66">
        <f>SUM(J16:J40)</f>
        <v>31174.899999999998</v>
      </c>
      <c r="K15" s="25"/>
      <c r="L15" s="25"/>
      <c r="M15" s="88">
        <f t="shared" si="6"/>
        <v>0</v>
      </c>
      <c r="N15" s="178">
        <f t="shared" si="5"/>
        <v>-31174.899999999998</v>
      </c>
      <c r="O15" s="175"/>
    </row>
    <row r="16" spans="1:19" ht="78" hidden="1" customHeight="1" x14ac:dyDescent="0.3">
      <c r="A16" s="414" t="s">
        <v>11</v>
      </c>
      <c r="B16" s="424" t="s">
        <v>28</v>
      </c>
      <c r="C16" s="25"/>
      <c r="D16" s="58"/>
      <c r="E16" s="66">
        <v>0</v>
      </c>
      <c r="F16" s="25"/>
      <c r="G16" s="25"/>
      <c r="H16" s="25"/>
      <c r="I16" s="67"/>
      <c r="J16" s="66">
        <v>0</v>
      </c>
      <c r="K16" s="25"/>
      <c r="L16" s="25"/>
      <c r="M16" s="88">
        <f t="shared" si="6"/>
        <v>0</v>
      </c>
      <c r="N16" s="178">
        <f t="shared" si="5"/>
        <v>0</v>
      </c>
      <c r="O16" s="175"/>
      <c r="S16" s="2"/>
    </row>
    <row r="17" spans="1:15" ht="210.75" hidden="1" customHeight="1" x14ac:dyDescent="0.3">
      <c r="A17" s="414"/>
      <c r="B17" s="424"/>
      <c r="C17" s="25"/>
      <c r="D17" s="58"/>
      <c r="E17" s="66">
        <v>0</v>
      </c>
      <c r="F17" s="25"/>
      <c r="G17" s="25"/>
      <c r="H17" s="25"/>
      <c r="I17" s="67"/>
      <c r="J17" s="66">
        <v>0</v>
      </c>
      <c r="K17" s="25"/>
      <c r="L17" s="25"/>
      <c r="M17" s="88">
        <f t="shared" si="6"/>
        <v>0</v>
      </c>
      <c r="N17" s="178">
        <f t="shared" si="5"/>
        <v>0</v>
      </c>
      <c r="O17" s="175"/>
    </row>
    <row r="18" spans="1:15" ht="60.75" customHeight="1" x14ac:dyDescent="0.3">
      <c r="A18" s="414" t="s">
        <v>11</v>
      </c>
      <c r="B18" s="424" t="s">
        <v>65</v>
      </c>
      <c r="C18" s="25">
        <v>352.2</v>
      </c>
      <c r="D18" s="58" t="e">
        <f>#REF!-C18</f>
        <v>#REF!</v>
      </c>
      <c r="E18" s="66">
        <v>352.2</v>
      </c>
      <c r="F18" s="25"/>
      <c r="G18" s="25"/>
      <c r="H18" s="25">
        <v>0</v>
      </c>
      <c r="I18" s="67">
        <f>H18-E18</f>
        <v>-352.2</v>
      </c>
      <c r="J18" s="66">
        <v>352.2</v>
      </c>
      <c r="K18" s="25"/>
      <c r="L18" s="25"/>
      <c r="M18" s="88">
        <f t="shared" si="6"/>
        <v>0</v>
      </c>
      <c r="N18" s="178">
        <f t="shared" si="5"/>
        <v>-352.2</v>
      </c>
      <c r="O18" s="175" t="s">
        <v>12</v>
      </c>
    </row>
    <row r="19" spans="1:15" ht="60.75" customHeight="1" x14ac:dyDescent="0.3">
      <c r="A19" s="411"/>
      <c r="B19" s="445"/>
      <c r="C19" s="25">
        <v>1056.5999999999999</v>
      </c>
      <c r="D19" s="58" t="e">
        <f>#REF!-C19</f>
        <v>#REF!</v>
      </c>
      <c r="E19" s="66">
        <v>1761</v>
      </c>
      <c r="F19" s="25">
        <v>1056.5999999999999</v>
      </c>
      <c r="G19" s="25">
        <f>E19-F19</f>
        <v>704.40000000000009</v>
      </c>
      <c r="H19" s="25">
        <v>0</v>
      </c>
      <c r="I19" s="67">
        <f t="shared" ref="I19:I32" si="10">H19-E19</f>
        <v>-1761</v>
      </c>
      <c r="J19" s="66">
        <v>1761</v>
      </c>
      <c r="K19" s="25">
        <v>1056.5999999999999</v>
      </c>
      <c r="L19" s="25">
        <f>J19-K19</f>
        <v>704.40000000000009</v>
      </c>
      <c r="M19" s="88">
        <f t="shared" si="6"/>
        <v>0</v>
      </c>
      <c r="N19" s="178">
        <f t="shared" si="5"/>
        <v>-1761</v>
      </c>
      <c r="O19" s="175" t="s">
        <v>8</v>
      </c>
    </row>
    <row r="20" spans="1:15" ht="68.25" customHeight="1" x14ac:dyDescent="0.3">
      <c r="A20" s="414" t="s">
        <v>13</v>
      </c>
      <c r="B20" s="424" t="s">
        <v>47</v>
      </c>
      <c r="C20" s="25"/>
      <c r="D20" s="58"/>
      <c r="E20" s="66">
        <v>117.4</v>
      </c>
      <c r="F20" s="25"/>
      <c r="G20" s="25"/>
      <c r="H20" s="25">
        <v>0</v>
      </c>
      <c r="I20" s="67">
        <f t="shared" si="10"/>
        <v>-117.4</v>
      </c>
      <c r="J20" s="66">
        <v>117.4</v>
      </c>
      <c r="K20" s="25"/>
      <c r="L20" s="25"/>
      <c r="M20" s="88">
        <f t="shared" si="6"/>
        <v>0</v>
      </c>
      <c r="N20" s="178">
        <f t="shared" si="5"/>
        <v>-117.4</v>
      </c>
      <c r="O20" s="175" t="s">
        <v>12</v>
      </c>
    </row>
    <row r="21" spans="1:15" ht="60" customHeight="1" x14ac:dyDescent="0.3">
      <c r="A21" s="411"/>
      <c r="B21" s="445"/>
      <c r="C21" s="25">
        <v>352.2</v>
      </c>
      <c r="D21" s="58" t="e">
        <f>#REF!-C21</f>
        <v>#REF!</v>
      </c>
      <c r="E21" s="66">
        <v>528.29999999999995</v>
      </c>
      <c r="F21" s="25">
        <v>352.2</v>
      </c>
      <c r="G21" s="25">
        <f>E21-F21</f>
        <v>176.09999999999997</v>
      </c>
      <c r="H21" s="25">
        <v>0</v>
      </c>
      <c r="I21" s="67">
        <f t="shared" si="10"/>
        <v>-528.29999999999995</v>
      </c>
      <c r="J21" s="66">
        <v>528.29999999999995</v>
      </c>
      <c r="K21" s="25">
        <v>352.2</v>
      </c>
      <c r="L21" s="25">
        <f>J21-K21</f>
        <v>176.09999999999997</v>
      </c>
      <c r="M21" s="88">
        <f t="shared" si="6"/>
        <v>0</v>
      </c>
      <c r="N21" s="178">
        <f t="shared" si="5"/>
        <v>-528.29999999999995</v>
      </c>
      <c r="O21" s="175" t="s">
        <v>8</v>
      </c>
    </row>
    <row r="22" spans="1:15" ht="24" customHeight="1" x14ac:dyDescent="0.3">
      <c r="A22" s="414" t="s">
        <v>14</v>
      </c>
      <c r="B22" s="424" t="s">
        <v>83</v>
      </c>
      <c r="C22" s="25">
        <v>5.7</v>
      </c>
      <c r="D22" s="58" t="e">
        <f>#REF!-C22</f>
        <v>#REF!</v>
      </c>
      <c r="E22" s="66">
        <v>100</v>
      </c>
      <c r="F22" s="25">
        <v>5.7</v>
      </c>
      <c r="G22" s="25">
        <f>E22-F22</f>
        <v>94.3</v>
      </c>
      <c r="H22" s="25">
        <v>0</v>
      </c>
      <c r="I22" s="67">
        <f t="shared" si="10"/>
        <v>-100</v>
      </c>
      <c r="J22" s="66">
        <v>100</v>
      </c>
      <c r="K22" s="25">
        <v>5.7</v>
      </c>
      <c r="L22" s="25">
        <f>J22-K22</f>
        <v>94.3</v>
      </c>
      <c r="M22" s="88">
        <f t="shared" si="6"/>
        <v>0</v>
      </c>
      <c r="N22" s="178">
        <f t="shared" si="5"/>
        <v>-100</v>
      </c>
      <c r="O22" s="175" t="s">
        <v>12</v>
      </c>
    </row>
    <row r="23" spans="1:15" ht="24" customHeight="1" x14ac:dyDescent="0.3">
      <c r="A23" s="414"/>
      <c r="B23" s="424"/>
      <c r="C23" s="25">
        <v>2000</v>
      </c>
      <c r="D23" s="58" t="e">
        <f>#REF!-C23</f>
        <v>#REF!</v>
      </c>
      <c r="E23" s="66">
        <v>2355</v>
      </c>
      <c r="F23" s="25">
        <v>2000</v>
      </c>
      <c r="G23" s="25">
        <f>E23-F23</f>
        <v>355</v>
      </c>
      <c r="H23" s="25">
        <v>0</v>
      </c>
      <c r="I23" s="67">
        <f t="shared" si="10"/>
        <v>-2355</v>
      </c>
      <c r="J23" s="66">
        <v>2355</v>
      </c>
      <c r="K23" s="25">
        <v>2000</v>
      </c>
      <c r="L23" s="25">
        <f>J23-K23</f>
        <v>355</v>
      </c>
      <c r="M23" s="88">
        <f t="shared" si="6"/>
        <v>0</v>
      </c>
      <c r="N23" s="178">
        <f t="shared" si="5"/>
        <v>-2355</v>
      </c>
      <c r="O23" s="175" t="s">
        <v>8</v>
      </c>
    </row>
    <row r="24" spans="1:15" ht="25.2" x14ac:dyDescent="0.3">
      <c r="A24" s="411"/>
      <c r="B24" s="445"/>
      <c r="C24" s="25"/>
      <c r="D24" s="58"/>
      <c r="E24" s="66">
        <v>0</v>
      </c>
      <c r="F24" s="25"/>
      <c r="G24" s="25"/>
      <c r="H24" s="25">
        <v>0</v>
      </c>
      <c r="I24" s="67">
        <f t="shared" si="10"/>
        <v>0</v>
      </c>
      <c r="J24" s="66">
        <v>0</v>
      </c>
      <c r="K24" s="25"/>
      <c r="L24" s="25"/>
      <c r="M24" s="88">
        <f t="shared" si="6"/>
        <v>0</v>
      </c>
      <c r="N24" s="178">
        <f t="shared" si="5"/>
        <v>0</v>
      </c>
      <c r="O24" s="175"/>
    </row>
    <row r="25" spans="1:15" ht="66.75" customHeight="1" x14ac:dyDescent="0.3">
      <c r="A25" s="411" t="s">
        <v>15</v>
      </c>
      <c r="B25" s="417" t="s">
        <v>78</v>
      </c>
      <c r="C25" s="25">
        <v>7.7</v>
      </c>
      <c r="D25" s="58" t="e">
        <f>#REF!-C25</f>
        <v>#REF!</v>
      </c>
      <c r="E25" s="66">
        <v>100</v>
      </c>
      <c r="F25" s="25">
        <v>7.7</v>
      </c>
      <c r="G25" s="25">
        <f>E25-F25</f>
        <v>92.3</v>
      </c>
      <c r="H25" s="25">
        <v>100</v>
      </c>
      <c r="I25" s="67">
        <f t="shared" si="10"/>
        <v>0</v>
      </c>
      <c r="J25" s="66">
        <v>100</v>
      </c>
      <c r="K25" s="25">
        <v>7.7</v>
      </c>
      <c r="L25" s="25">
        <f>J25-K25</f>
        <v>92.3</v>
      </c>
      <c r="M25" s="88">
        <f t="shared" si="6"/>
        <v>100</v>
      </c>
      <c r="N25" s="178">
        <f t="shared" si="5"/>
        <v>0</v>
      </c>
      <c r="O25" s="175" t="s">
        <v>12</v>
      </c>
    </row>
    <row r="26" spans="1:15" ht="54.75" customHeight="1" x14ac:dyDescent="0.3">
      <c r="A26" s="412"/>
      <c r="B26" s="417"/>
      <c r="C26" s="25">
        <v>2504.9</v>
      </c>
      <c r="D26" s="58" t="e">
        <f>#REF!-C26</f>
        <v>#REF!</v>
      </c>
      <c r="E26" s="66">
        <v>2584.5</v>
      </c>
      <c r="F26" s="25">
        <v>2504.9</v>
      </c>
      <c r="G26" s="25">
        <f>E26-F26</f>
        <v>79.599999999999909</v>
      </c>
      <c r="H26" s="25">
        <v>2584.5</v>
      </c>
      <c r="I26" s="67">
        <f t="shared" si="10"/>
        <v>0</v>
      </c>
      <c r="J26" s="66">
        <v>2584.5</v>
      </c>
      <c r="K26" s="25">
        <v>2504.9</v>
      </c>
      <c r="L26" s="25">
        <f>J26-K26</f>
        <v>79.599999999999909</v>
      </c>
      <c r="M26" s="88">
        <f t="shared" si="6"/>
        <v>2584.5</v>
      </c>
      <c r="N26" s="178">
        <f t="shared" si="5"/>
        <v>0</v>
      </c>
      <c r="O26" s="175" t="s">
        <v>8</v>
      </c>
    </row>
    <row r="27" spans="1:15" ht="69" customHeight="1" x14ac:dyDescent="0.3">
      <c r="A27" s="411" t="s">
        <v>16</v>
      </c>
      <c r="B27" s="333" t="s">
        <v>39</v>
      </c>
      <c r="C27" s="25">
        <v>1143.7</v>
      </c>
      <c r="D27" s="58" t="e">
        <f>#REF!-C27</f>
        <v>#REF!</v>
      </c>
      <c r="E27" s="66">
        <v>0</v>
      </c>
      <c r="F27" s="25">
        <v>3020.3</v>
      </c>
      <c r="G27" s="25">
        <f>E27-F27</f>
        <v>-3020.3</v>
      </c>
      <c r="H27" s="25">
        <v>0</v>
      </c>
      <c r="I27" s="67">
        <f t="shared" si="10"/>
        <v>0</v>
      </c>
      <c r="J27" s="66">
        <v>0</v>
      </c>
      <c r="K27" s="25">
        <v>3020.3</v>
      </c>
      <c r="L27" s="25">
        <f>J27-K27</f>
        <v>-3020.3</v>
      </c>
      <c r="M27" s="88">
        <f t="shared" si="6"/>
        <v>0</v>
      </c>
      <c r="N27" s="178">
        <f t="shared" si="5"/>
        <v>0</v>
      </c>
      <c r="O27" s="175" t="s">
        <v>12</v>
      </c>
    </row>
    <row r="28" spans="1:15" ht="54" customHeight="1" x14ac:dyDescent="0.3">
      <c r="A28" s="412"/>
      <c r="B28" s="338"/>
      <c r="C28" s="25">
        <v>35586.6</v>
      </c>
      <c r="D28" s="58" t="e">
        <f>#REF!-C28</f>
        <v>#REF!</v>
      </c>
      <c r="E28" s="66">
        <v>0</v>
      </c>
      <c r="F28" s="25"/>
      <c r="G28" s="25"/>
      <c r="H28" s="25">
        <v>0</v>
      </c>
      <c r="I28" s="67">
        <f t="shared" si="10"/>
        <v>0</v>
      </c>
      <c r="J28" s="66">
        <v>0</v>
      </c>
      <c r="K28" s="25"/>
      <c r="L28" s="25"/>
      <c r="M28" s="88">
        <f t="shared" si="6"/>
        <v>0</v>
      </c>
      <c r="N28" s="178">
        <f t="shared" si="5"/>
        <v>0</v>
      </c>
      <c r="O28" s="175" t="s">
        <v>8</v>
      </c>
    </row>
    <row r="29" spans="1:15" ht="67.5" customHeight="1" x14ac:dyDescent="0.3">
      <c r="A29" s="411" t="s">
        <v>17</v>
      </c>
      <c r="B29" s="333" t="s">
        <v>75</v>
      </c>
      <c r="C29" s="25">
        <v>68.7</v>
      </c>
      <c r="D29" s="58" t="e">
        <f>#REF!-C29</f>
        <v>#REF!</v>
      </c>
      <c r="E29" s="66">
        <v>234.8</v>
      </c>
      <c r="F29" s="25">
        <v>68.7</v>
      </c>
      <c r="G29" s="25">
        <f t="shared" ref="G29:G40" si="11">E29-F29</f>
        <v>166.10000000000002</v>
      </c>
      <c r="H29" s="25">
        <v>0</v>
      </c>
      <c r="I29" s="67">
        <f t="shared" si="10"/>
        <v>-234.8</v>
      </c>
      <c r="J29" s="66">
        <v>234.8</v>
      </c>
      <c r="K29" s="25">
        <v>68.7</v>
      </c>
      <c r="L29" s="25">
        <f t="shared" ref="L29:L40" si="12">J29-K29</f>
        <v>166.10000000000002</v>
      </c>
      <c r="M29" s="88">
        <f t="shared" si="6"/>
        <v>0</v>
      </c>
      <c r="N29" s="178">
        <f t="shared" si="5"/>
        <v>-234.8</v>
      </c>
      <c r="O29" s="175" t="s">
        <v>12</v>
      </c>
    </row>
    <row r="30" spans="1:15" ht="48.75" customHeight="1" x14ac:dyDescent="0.3">
      <c r="A30" s="411"/>
      <c r="B30" s="333"/>
      <c r="C30" s="25">
        <v>704.5</v>
      </c>
      <c r="D30" s="58" t="e">
        <f>#REF!-C30</f>
        <v>#REF!</v>
      </c>
      <c r="E30" s="66">
        <v>1584.9</v>
      </c>
      <c r="F30" s="25">
        <v>704.5</v>
      </c>
      <c r="G30" s="25">
        <f t="shared" si="11"/>
        <v>880.40000000000009</v>
      </c>
      <c r="H30" s="25">
        <v>0</v>
      </c>
      <c r="I30" s="67">
        <f t="shared" si="10"/>
        <v>-1584.9</v>
      </c>
      <c r="J30" s="66">
        <v>1584.9</v>
      </c>
      <c r="K30" s="25">
        <v>704.5</v>
      </c>
      <c r="L30" s="25">
        <f t="shared" si="12"/>
        <v>880.40000000000009</v>
      </c>
      <c r="M30" s="88">
        <f t="shared" si="6"/>
        <v>0</v>
      </c>
      <c r="N30" s="178">
        <f t="shared" si="5"/>
        <v>-1584.9</v>
      </c>
      <c r="O30" s="175" t="s">
        <v>8</v>
      </c>
    </row>
    <row r="31" spans="1:15" ht="55.5" customHeight="1" x14ac:dyDescent="0.3">
      <c r="A31" s="411" t="s">
        <v>18</v>
      </c>
      <c r="B31" s="417" t="s">
        <v>76</v>
      </c>
      <c r="C31" s="25">
        <v>85.9</v>
      </c>
      <c r="D31" s="58" t="e">
        <f>#REF!-C31</f>
        <v>#REF!</v>
      </c>
      <c r="E31" s="66">
        <v>293.5</v>
      </c>
      <c r="F31" s="25">
        <v>85.9</v>
      </c>
      <c r="G31" s="25">
        <f t="shared" si="11"/>
        <v>207.6</v>
      </c>
      <c r="H31" s="25">
        <v>0</v>
      </c>
      <c r="I31" s="67">
        <f t="shared" si="10"/>
        <v>-293.5</v>
      </c>
      <c r="J31" s="66">
        <v>293.5</v>
      </c>
      <c r="K31" s="25">
        <v>85.9</v>
      </c>
      <c r="L31" s="25">
        <f t="shared" si="12"/>
        <v>207.6</v>
      </c>
      <c r="M31" s="88">
        <f t="shared" si="6"/>
        <v>0</v>
      </c>
      <c r="N31" s="178">
        <f t="shared" si="5"/>
        <v>-293.5</v>
      </c>
      <c r="O31" s="175" t="s">
        <v>12</v>
      </c>
    </row>
    <row r="32" spans="1:15" ht="63" customHeight="1" x14ac:dyDescent="0.3">
      <c r="A32" s="412"/>
      <c r="B32" s="445"/>
      <c r="C32" s="25">
        <v>880.4</v>
      </c>
      <c r="D32" s="58" t="e">
        <f>#REF!-C32</f>
        <v>#REF!</v>
      </c>
      <c r="E32" s="66">
        <v>880.5</v>
      </c>
      <c r="F32" s="25">
        <v>880.4</v>
      </c>
      <c r="G32" s="25">
        <f t="shared" si="11"/>
        <v>0.10000000000002274</v>
      </c>
      <c r="H32" s="25">
        <v>0</v>
      </c>
      <c r="I32" s="67">
        <f t="shared" si="10"/>
        <v>-880.5</v>
      </c>
      <c r="J32" s="66">
        <v>880.5</v>
      </c>
      <c r="K32" s="25">
        <v>880.4</v>
      </c>
      <c r="L32" s="25">
        <f t="shared" si="12"/>
        <v>0.10000000000002274</v>
      </c>
      <c r="M32" s="88">
        <f t="shared" si="6"/>
        <v>0</v>
      </c>
      <c r="N32" s="178">
        <f t="shared" si="5"/>
        <v>-880.5</v>
      </c>
      <c r="O32" s="175" t="s">
        <v>8</v>
      </c>
    </row>
    <row r="33" spans="1:15" ht="73.8" x14ac:dyDescent="0.3">
      <c r="A33" s="18" t="s">
        <v>19</v>
      </c>
      <c r="B33" s="13" t="s">
        <v>45</v>
      </c>
      <c r="C33" s="25">
        <v>1456</v>
      </c>
      <c r="D33" s="58" t="e">
        <f>#REF!-C33</f>
        <v>#REF!</v>
      </c>
      <c r="E33" s="66">
        <v>2056.1</v>
      </c>
      <c r="F33" s="25">
        <v>1456</v>
      </c>
      <c r="G33" s="25">
        <f t="shared" si="11"/>
        <v>600.09999999999991</v>
      </c>
      <c r="H33" s="25">
        <v>2056.1</v>
      </c>
      <c r="I33" s="67">
        <f t="shared" ref="I33:I44" si="13">H33-E33</f>
        <v>0</v>
      </c>
      <c r="J33" s="66">
        <v>2056.1</v>
      </c>
      <c r="K33" s="25">
        <v>1456</v>
      </c>
      <c r="L33" s="25">
        <f t="shared" si="12"/>
        <v>600.09999999999991</v>
      </c>
      <c r="M33" s="88">
        <f t="shared" si="6"/>
        <v>2056.1</v>
      </c>
      <c r="N33" s="178">
        <f t="shared" si="5"/>
        <v>0</v>
      </c>
      <c r="O33" s="175" t="s">
        <v>12</v>
      </c>
    </row>
    <row r="34" spans="1:15" ht="73.8" x14ac:dyDescent="0.3">
      <c r="A34" s="18" t="s">
        <v>27</v>
      </c>
      <c r="B34" s="13" t="s">
        <v>41</v>
      </c>
      <c r="C34" s="25">
        <v>6999.2</v>
      </c>
      <c r="D34" s="58" t="e">
        <f>#REF!-C34</f>
        <v>#REF!</v>
      </c>
      <c r="E34" s="66">
        <v>8452.5</v>
      </c>
      <c r="F34" s="25">
        <v>6999.2</v>
      </c>
      <c r="G34" s="25">
        <f t="shared" si="11"/>
        <v>1453.3000000000002</v>
      </c>
      <c r="H34" s="25">
        <v>8452.5</v>
      </c>
      <c r="I34" s="67">
        <f t="shared" si="13"/>
        <v>0</v>
      </c>
      <c r="J34" s="66">
        <v>8452.5</v>
      </c>
      <c r="K34" s="25">
        <v>6999.2</v>
      </c>
      <c r="L34" s="25">
        <f t="shared" si="12"/>
        <v>1453.3000000000002</v>
      </c>
      <c r="M34" s="88">
        <f t="shared" si="6"/>
        <v>8452.5</v>
      </c>
      <c r="N34" s="178">
        <f t="shared" si="5"/>
        <v>0</v>
      </c>
      <c r="O34" s="175" t="s">
        <v>12</v>
      </c>
    </row>
    <row r="35" spans="1:15" ht="51" customHeight="1" x14ac:dyDescent="0.3">
      <c r="A35" s="18" t="s">
        <v>29</v>
      </c>
      <c r="B35" s="13" t="s">
        <v>44</v>
      </c>
      <c r="C35" s="25"/>
      <c r="D35" s="58"/>
      <c r="E35" s="66">
        <v>6000</v>
      </c>
      <c r="F35" s="25">
        <v>3000</v>
      </c>
      <c r="G35" s="25">
        <f t="shared" si="11"/>
        <v>3000</v>
      </c>
      <c r="H35" s="25">
        <v>6000</v>
      </c>
      <c r="I35" s="67">
        <f t="shared" si="13"/>
        <v>0</v>
      </c>
      <c r="J35" s="66">
        <v>6000</v>
      </c>
      <c r="K35" s="25">
        <v>3000</v>
      </c>
      <c r="L35" s="25">
        <f t="shared" si="12"/>
        <v>3000</v>
      </c>
      <c r="M35" s="88">
        <f t="shared" si="6"/>
        <v>6000</v>
      </c>
      <c r="N35" s="178">
        <f t="shared" si="5"/>
        <v>0</v>
      </c>
      <c r="O35" s="175" t="s">
        <v>12</v>
      </c>
    </row>
    <row r="36" spans="1:15" ht="102" customHeight="1" x14ac:dyDescent="0.3">
      <c r="A36" s="18" t="s">
        <v>30</v>
      </c>
      <c r="B36" s="13" t="s">
        <v>42</v>
      </c>
      <c r="C36" s="25"/>
      <c r="D36" s="58"/>
      <c r="E36" s="66">
        <v>0</v>
      </c>
      <c r="F36" s="25"/>
      <c r="G36" s="25"/>
      <c r="H36" s="25"/>
      <c r="I36" s="67">
        <f t="shared" si="13"/>
        <v>0</v>
      </c>
      <c r="J36" s="66">
        <v>0</v>
      </c>
      <c r="K36" s="25"/>
      <c r="L36" s="25"/>
      <c r="M36" s="88">
        <f t="shared" si="6"/>
        <v>0</v>
      </c>
      <c r="N36" s="178">
        <f t="shared" si="5"/>
        <v>0</v>
      </c>
      <c r="O36" s="175" t="s">
        <v>12</v>
      </c>
    </row>
    <row r="37" spans="1:15" ht="141" customHeight="1" x14ac:dyDescent="0.3">
      <c r="A37" s="18" t="s">
        <v>33</v>
      </c>
      <c r="B37" s="13" t="s">
        <v>66</v>
      </c>
      <c r="C37" s="25">
        <v>0</v>
      </c>
      <c r="D37" s="58" t="e">
        <f>#REF!-C37</f>
        <v>#REF!</v>
      </c>
      <c r="E37" s="66">
        <v>70</v>
      </c>
      <c r="F37" s="25">
        <v>0</v>
      </c>
      <c r="G37" s="25">
        <f t="shared" si="11"/>
        <v>70</v>
      </c>
      <c r="H37" s="25">
        <v>0</v>
      </c>
      <c r="I37" s="67">
        <f t="shared" si="13"/>
        <v>-70</v>
      </c>
      <c r="J37" s="66">
        <v>70</v>
      </c>
      <c r="K37" s="25">
        <v>0</v>
      </c>
      <c r="L37" s="25">
        <f t="shared" si="12"/>
        <v>70</v>
      </c>
      <c r="M37" s="88">
        <f t="shared" si="6"/>
        <v>0</v>
      </c>
      <c r="N37" s="178">
        <f t="shared" si="5"/>
        <v>-70</v>
      </c>
      <c r="O37" s="175" t="s">
        <v>12</v>
      </c>
    </row>
    <row r="38" spans="1:15" ht="38.25" customHeight="1" x14ac:dyDescent="0.3">
      <c r="A38" s="411" t="s">
        <v>40</v>
      </c>
      <c r="B38" s="417" t="s">
        <v>64</v>
      </c>
      <c r="C38" s="25">
        <v>0</v>
      </c>
      <c r="D38" s="58" t="e">
        <f>#REF!-C38</f>
        <v>#REF!</v>
      </c>
      <c r="E38" s="66">
        <v>10</v>
      </c>
      <c r="F38" s="25">
        <v>0</v>
      </c>
      <c r="G38" s="25">
        <f t="shared" si="11"/>
        <v>10</v>
      </c>
      <c r="H38" s="25"/>
      <c r="I38" s="67">
        <f t="shared" si="13"/>
        <v>-10</v>
      </c>
      <c r="J38" s="66">
        <v>10</v>
      </c>
      <c r="K38" s="25">
        <v>0</v>
      </c>
      <c r="L38" s="25">
        <f t="shared" si="12"/>
        <v>10</v>
      </c>
      <c r="M38" s="88">
        <f t="shared" si="6"/>
        <v>0</v>
      </c>
      <c r="N38" s="178">
        <f t="shared" si="5"/>
        <v>-10</v>
      </c>
      <c r="O38" s="175" t="s">
        <v>12</v>
      </c>
    </row>
    <row r="39" spans="1:15" ht="54.75" customHeight="1" x14ac:dyDescent="0.3">
      <c r="A39" s="295"/>
      <c r="B39" s="418"/>
      <c r="C39" s="25">
        <v>0</v>
      </c>
      <c r="D39" s="58" t="e">
        <f>#REF!-C39</f>
        <v>#REF!</v>
      </c>
      <c r="E39" s="66">
        <v>322.60000000000002</v>
      </c>
      <c r="F39" s="25">
        <v>0</v>
      </c>
      <c r="G39" s="25">
        <f t="shared" si="11"/>
        <v>322.60000000000002</v>
      </c>
      <c r="H39" s="25"/>
      <c r="I39" s="67">
        <f t="shared" si="13"/>
        <v>-322.60000000000002</v>
      </c>
      <c r="J39" s="66">
        <v>322.60000000000002</v>
      </c>
      <c r="K39" s="25">
        <v>0</v>
      </c>
      <c r="L39" s="25">
        <f t="shared" si="12"/>
        <v>322.60000000000002</v>
      </c>
      <c r="M39" s="88">
        <f t="shared" si="6"/>
        <v>0</v>
      </c>
      <c r="N39" s="178">
        <f t="shared" si="5"/>
        <v>-322.60000000000002</v>
      </c>
      <c r="O39" s="175" t="s">
        <v>8</v>
      </c>
    </row>
    <row r="40" spans="1:15" ht="73.8" x14ac:dyDescent="0.3">
      <c r="A40" s="19" t="s">
        <v>91</v>
      </c>
      <c r="B40" s="13" t="s">
        <v>43</v>
      </c>
      <c r="C40" s="25">
        <v>3411.6</v>
      </c>
      <c r="D40" s="58" t="e">
        <f>#REF!-C40</f>
        <v>#REF!</v>
      </c>
      <c r="E40" s="66">
        <v>3371.6</v>
      </c>
      <c r="F40" s="25">
        <v>3411.6</v>
      </c>
      <c r="G40" s="25">
        <f t="shared" si="11"/>
        <v>-40</v>
      </c>
      <c r="H40" s="25">
        <v>3371.6</v>
      </c>
      <c r="I40" s="67">
        <f t="shared" si="13"/>
        <v>0</v>
      </c>
      <c r="J40" s="66">
        <v>3371.6</v>
      </c>
      <c r="K40" s="25">
        <v>3411.6</v>
      </c>
      <c r="L40" s="25">
        <f t="shared" si="12"/>
        <v>-40</v>
      </c>
      <c r="M40" s="88">
        <f t="shared" si="6"/>
        <v>3371.6</v>
      </c>
      <c r="N40" s="178">
        <f t="shared" si="5"/>
        <v>0</v>
      </c>
      <c r="O40" s="175"/>
    </row>
    <row r="41" spans="1:15" ht="123" x14ac:dyDescent="0.3">
      <c r="A41" s="19" t="s">
        <v>97</v>
      </c>
      <c r="B41" s="13" t="s">
        <v>88</v>
      </c>
      <c r="C41" s="25"/>
      <c r="D41" s="58"/>
      <c r="E41" s="66">
        <v>0</v>
      </c>
      <c r="F41" s="25"/>
      <c r="G41" s="25"/>
      <c r="H41" s="25">
        <v>0</v>
      </c>
      <c r="I41" s="67">
        <f t="shared" si="13"/>
        <v>0</v>
      </c>
      <c r="J41" s="66">
        <v>0</v>
      </c>
      <c r="K41" s="25"/>
      <c r="L41" s="25"/>
      <c r="M41" s="88">
        <f t="shared" si="6"/>
        <v>0</v>
      </c>
      <c r="N41" s="178">
        <f t="shared" si="5"/>
        <v>0</v>
      </c>
      <c r="O41" s="175"/>
    </row>
    <row r="42" spans="1:15" ht="98.4" x14ac:dyDescent="0.3">
      <c r="A42" s="19" t="s">
        <v>98</v>
      </c>
      <c r="B42" s="13" t="s">
        <v>90</v>
      </c>
      <c r="C42" s="25"/>
      <c r="D42" s="58"/>
      <c r="E42" s="66">
        <v>0</v>
      </c>
      <c r="F42" s="25"/>
      <c r="G42" s="25"/>
      <c r="H42" s="25">
        <v>0</v>
      </c>
      <c r="I42" s="67">
        <f t="shared" si="13"/>
        <v>0</v>
      </c>
      <c r="J42" s="66">
        <v>0</v>
      </c>
      <c r="K42" s="25"/>
      <c r="L42" s="25"/>
      <c r="M42" s="88">
        <f t="shared" si="6"/>
        <v>0</v>
      </c>
      <c r="N42" s="178">
        <f t="shared" si="5"/>
        <v>0</v>
      </c>
      <c r="O42" s="175"/>
    </row>
    <row r="43" spans="1:15" ht="61.5" customHeight="1" x14ac:dyDescent="0.3">
      <c r="A43" s="420">
        <v>2</v>
      </c>
      <c r="B43" s="417" t="s">
        <v>32</v>
      </c>
      <c r="C43" s="25">
        <f t="shared" ref="C43:C45" si="14">C47+C51</f>
        <v>10.8</v>
      </c>
      <c r="D43" s="58" t="e">
        <f>#REF!-C43</f>
        <v>#REF!</v>
      </c>
      <c r="E43" s="66">
        <f t="shared" ref="E43:F45" si="15">E47+E51</f>
        <v>562</v>
      </c>
      <c r="F43" s="25">
        <f t="shared" si="15"/>
        <v>12.2</v>
      </c>
      <c r="G43" s="25">
        <f>E43-F43</f>
        <v>549.79999999999995</v>
      </c>
      <c r="H43" s="25">
        <f>E43</f>
        <v>562</v>
      </c>
      <c r="I43" s="67">
        <f t="shared" si="13"/>
        <v>0</v>
      </c>
      <c r="J43" s="66">
        <f t="shared" ref="J43:K45" si="16">J47+J51</f>
        <v>0</v>
      </c>
      <c r="K43" s="25">
        <f t="shared" si="16"/>
        <v>12.2</v>
      </c>
      <c r="L43" s="25">
        <f>J43-K43</f>
        <v>-12.2</v>
      </c>
      <c r="M43" s="88">
        <v>0</v>
      </c>
      <c r="N43" s="178">
        <f t="shared" si="5"/>
        <v>0</v>
      </c>
      <c r="O43" s="175" t="s">
        <v>12</v>
      </c>
    </row>
    <row r="44" spans="1:15" ht="61.5" customHeight="1" x14ac:dyDescent="0.3">
      <c r="A44" s="420"/>
      <c r="B44" s="417"/>
      <c r="C44" s="25">
        <f t="shared" si="14"/>
        <v>698.5</v>
      </c>
      <c r="D44" s="58" t="e">
        <f>#REF!-C44</f>
        <v>#REF!</v>
      </c>
      <c r="E44" s="66">
        <v>1061.9000000000001</v>
      </c>
      <c r="F44" s="25">
        <f t="shared" si="15"/>
        <v>811.6</v>
      </c>
      <c r="G44" s="25">
        <f t="shared" ref="G44:G46" si="17">E44-F44</f>
        <v>250.30000000000007</v>
      </c>
      <c r="H44" s="25">
        <f t="shared" ref="H44:H45" si="18">E44</f>
        <v>1061.9000000000001</v>
      </c>
      <c r="I44" s="67">
        <f t="shared" si="13"/>
        <v>0</v>
      </c>
      <c r="J44" s="66">
        <f t="shared" si="16"/>
        <v>0</v>
      </c>
      <c r="K44" s="25">
        <f t="shared" si="16"/>
        <v>811.6</v>
      </c>
      <c r="L44" s="25">
        <f t="shared" ref="L44:L46" si="19">J44-K44</f>
        <v>-811.6</v>
      </c>
      <c r="M44" s="88">
        <v>0</v>
      </c>
      <c r="N44" s="178">
        <f t="shared" si="5"/>
        <v>0</v>
      </c>
      <c r="O44" s="175" t="s">
        <v>8</v>
      </c>
    </row>
    <row r="45" spans="1:15" ht="61.5" customHeight="1" x14ac:dyDescent="0.3">
      <c r="A45" s="420"/>
      <c r="B45" s="417"/>
      <c r="C45" s="25">
        <f t="shared" si="14"/>
        <v>2627.5</v>
      </c>
      <c r="D45" s="58" t="e">
        <f>#REF!-C45</f>
        <v>#REF!</v>
      </c>
      <c r="E45" s="66">
        <v>6973.8</v>
      </c>
      <c r="F45" s="25">
        <f t="shared" si="15"/>
        <v>3053.1</v>
      </c>
      <c r="G45" s="25">
        <f t="shared" si="17"/>
        <v>3920.7000000000003</v>
      </c>
      <c r="H45" s="25">
        <f t="shared" si="18"/>
        <v>6973.8</v>
      </c>
      <c r="I45" s="67">
        <f>H45-E45</f>
        <v>0</v>
      </c>
      <c r="J45" s="66">
        <f t="shared" si="16"/>
        <v>0</v>
      </c>
      <c r="K45" s="25">
        <f t="shared" si="16"/>
        <v>3053.1</v>
      </c>
      <c r="L45" s="25">
        <f t="shared" si="19"/>
        <v>-3053.1</v>
      </c>
      <c r="M45" s="88">
        <v>0</v>
      </c>
      <c r="N45" s="178">
        <f t="shared" si="5"/>
        <v>0</v>
      </c>
      <c r="O45" s="175" t="s">
        <v>119</v>
      </c>
    </row>
    <row r="46" spans="1:15" s="1" customFormat="1" ht="205.5" customHeight="1" x14ac:dyDescent="0.3">
      <c r="A46" s="20"/>
      <c r="B46" s="13" t="s">
        <v>38</v>
      </c>
      <c r="C46" s="25">
        <f>C43+C44+C45</f>
        <v>3336.8</v>
      </c>
      <c r="D46" s="58" t="e">
        <f>#REF!-C46</f>
        <v>#REF!</v>
      </c>
      <c r="E46" s="66">
        <f t="shared" ref="E46:F46" si="20">E43+E44+E45</f>
        <v>8597.7000000000007</v>
      </c>
      <c r="F46" s="25">
        <f t="shared" si="20"/>
        <v>3876.9</v>
      </c>
      <c r="G46" s="25">
        <f t="shared" si="17"/>
        <v>4720.8000000000011</v>
      </c>
      <c r="H46" s="25">
        <f>E46</f>
        <v>8597.7000000000007</v>
      </c>
      <c r="I46" s="67">
        <f t="shared" ref="I46:I64" si="21">H46-E46</f>
        <v>0</v>
      </c>
      <c r="J46" s="66">
        <f t="shared" ref="J46:K46" si="22">J43+J44+J45</f>
        <v>0</v>
      </c>
      <c r="K46" s="25">
        <f t="shared" si="22"/>
        <v>3876.9</v>
      </c>
      <c r="L46" s="25">
        <f t="shared" si="19"/>
        <v>-3876.9</v>
      </c>
      <c r="M46" s="88">
        <v>0</v>
      </c>
      <c r="N46" s="178">
        <f t="shared" si="5"/>
        <v>0</v>
      </c>
      <c r="O46" s="175"/>
    </row>
    <row r="47" spans="1:15" ht="72.75" customHeight="1" x14ac:dyDescent="0.3">
      <c r="A47" s="411" t="s">
        <v>48</v>
      </c>
      <c r="B47" s="421" t="s">
        <v>59</v>
      </c>
      <c r="C47" s="25">
        <v>10.8</v>
      </c>
      <c r="D47" s="58" t="e">
        <f>#REF!-C47</f>
        <v>#REF!</v>
      </c>
      <c r="E47" s="66">
        <v>500</v>
      </c>
      <c r="F47" s="25">
        <v>12.2</v>
      </c>
      <c r="G47" s="25">
        <f>E47-F47</f>
        <v>487.8</v>
      </c>
      <c r="H47" s="25">
        <f>E47</f>
        <v>500</v>
      </c>
      <c r="I47" s="67">
        <f t="shared" si="21"/>
        <v>0</v>
      </c>
      <c r="J47" s="66">
        <v>0</v>
      </c>
      <c r="K47" s="25">
        <v>12.2</v>
      </c>
      <c r="L47" s="25">
        <f>J47-K47</f>
        <v>-12.2</v>
      </c>
      <c r="M47" s="88">
        <v>0</v>
      </c>
      <c r="N47" s="178">
        <f t="shared" si="5"/>
        <v>0</v>
      </c>
      <c r="O47" s="175" t="s">
        <v>12</v>
      </c>
    </row>
    <row r="48" spans="1:15" ht="75" customHeight="1" x14ac:dyDescent="0.3">
      <c r="A48" s="412"/>
      <c r="B48" s="422"/>
      <c r="C48" s="25">
        <v>698.5</v>
      </c>
      <c r="D48" s="58" t="e">
        <f>#REF!-C48</f>
        <v>#REF!</v>
      </c>
      <c r="E48" s="66">
        <v>914.7</v>
      </c>
      <c r="F48" s="25">
        <v>811.6</v>
      </c>
      <c r="G48" s="25">
        <f t="shared" ref="G48:G49" si="23">E48-F48</f>
        <v>103.10000000000002</v>
      </c>
      <c r="H48" s="25">
        <f>E48</f>
        <v>914.7</v>
      </c>
      <c r="I48" s="67">
        <f t="shared" si="21"/>
        <v>0</v>
      </c>
      <c r="J48" s="66">
        <v>0</v>
      </c>
      <c r="K48" s="25">
        <v>811.6</v>
      </c>
      <c r="L48" s="25">
        <f t="shared" ref="L48:L49" si="24">J48-K48</f>
        <v>-811.6</v>
      </c>
      <c r="M48" s="88">
        <v>0</v>
      </c>
      <c r="N48" s="178">
        <f t="shared" si="5"/>
        <v>0</v>
      </c>
      <c r="O48" s="175" t="s">
        <v>8</v>
      </c>
    </row>
    <row r="49" spans="1:15" ht="74.25" customHeight="1" x14ac:dyDescent="0.3">
      <c r="A49" s="412"/>
      <c r="B49" s="422"/>
      <c r="C49" s="25">
        <v>2627.5</v>
      </c>
      <c r="D49" s="58" t="e">
        <f>#REF!-C49</f>
        <v>#REF!</v>
      </c>
      <c r="E49" s="66">
        <v>3440.8</v>
      </c>
      <c r="F49" s="25">
        <v>3053.1</v>
      </c>
      <c r="G49" s="25">
        <f t="shared" si="23"/>
        <v>387.70000000000027</v>
      </c>
      <c r="H49" s="25">
        <f>E49</f>
        <v>3440.8</v>
      </c>
      <c r="I49" s="67">
        <f t="shared" si="21"/>
        <v>0</v>
      </c>
      <c r="J49" s="66">
        <v>0</v>
      </c>
      <c r="K49" s="25">
        <v>3053.1</v>
      </c>
      <c r="L49" s="25">
        <f t="shared" si="24"/>
        <v>-3053.1</v>
      </c>
      <c r="M49" s="88">
        <v>0</v>
      </c>
      <c r="N49" s="178">
        <f t="shared" si="5"/>
        <v>0</v>
      </c>
      <c r="O49" s="175" t="s">
        <v>119</v>
      </c>
    </row>
    <row r="50" spans="1:15" ht="92.25" customHeight="1" x14ac:dyDescent="0.3">
      <c r="A50" s="49"/>
      <c r="B50" s="13" t="s">
        <v>60</v>
      </c>
      <c r="C50" s="25">
        <f t="shared" ref="C50:L50" si="25">C47+C48+C49</f>
        <v>3336.8</v>
      </c>
      <c r="D50" s="58" t="e">
        <f t="shared" si="25"/>
        <v>#REF!</v>
      </c>
      <c r="E50" s="66">
        <f t="shared" si="25"/>
        <v>4855.5</v>
      </c>
      <c r="F50" s="25">
        <f t="shared" si="25"/>
        <v>3876.9</v>
      </c>
      <c r="G50" s="25">
        <f t="shared" si="25"/>
        <v>978.60000000000036</v>
      </c>
      <c r="H50" s="25">
        <f>E50</f>
        <v>4855.5</v>
      </c>
      <c r="I50" s="67">
        <f t="shared" si="21"/>
        <v>0</v>
      </c>
      <c r="J50" s="66">
        <f t="shared" si="25"/>
        <v>0</v>
      </c>
      <c r="K50" s="25">
        <f t="shared" si="25"/>
        <v>3876.9</v>
      </c>
      <c r="L50" s="25">
        <f t="shared" si="25"/>
        <v>-3876.9</v>
      </c>
      <c r="M50" s="88">
        <v>0</v>
      </c>
      <c r="N50" s="178">
        <f t="shared" si="5"/>
        <v>0</v>
      </c>
      <c r="O50" s="175"/>
    </row>
    <row r="51" spans="1:15" ht="87.75" customHeight="1" x14ac:dyDescent="0.3">
      <c r="A51" s="411" t="s">
        <v>61</v>
      </c>
      <c r="B51" s="417" t="s">
        <v>63</v>
      </c>
      <c r="C51" s="25">
        <v>0</v>
      </c>
      <c r="D51" s="58" t="e">
        <f>#REF!-C51</f>
        <v>#REF!</v>
      </c>
      <c r="E51" s="66">
        <v>62</v>
      </c>
      <c r="F51" s="25">
        <v>0</v>
      </c>
      <c r="G51" s="25">
        <f>E51-F51</f>
        <v>62</v>
      </c>
      <c r="H51" s="25">
        <f t="shared" ref="H51:H55" si="26">E51</f>
        <v>62</v>
      </c>
      <c r="I51" s="67">
        <f t="shared" si="21"/>
        <v>0</v>
      </c>
      <c r="J51" s="66">
        <v>0</v>
      </c>
      <c r="K51" s="25">
        <v>0</v>
      </c>
      <c r="L51" s="25">
        <f>J51-K51</f>
        <v>0</v>
      </c>
      <c r="M51" s="88">
        <v>0</v>
      </c>
      <c r="N51" s="178">
        <f t="shared" si="5"/>
        <v>0</v>
      </c>
      <c r="O51" s="175" t="s">
        <v>12</v>
      </c>
    </row>
    <row r="52" spans="1:15" ht="41.25" customHeight="1" x14ac:dyDescent="0.3">
      <c r="A52" s="412"/>
      <c r="B52" s="417"/>
      <c r="C52" s="25">
        <v>0</v>
      </c>
      <c r="D52" s="58" t="e">
        <f>#REF!-C52</f>
        <v>#REF!</v>
      </c>
      <c r="E52" s="66">
        <v>147.19999999999999</v>
      </c>
      <c r="F52" s="25">
        <v>0</v>
      </c>
      <c r="G52" s="25">
        <f>E52-F52</f>
        <v>147.19999999999999</v>
      </c>
      <c r="H52" s="25">
        <f t="shared" si="26"/>
        <v>147.19999999999999</v>
      </c>
      <c r="I52" s="67">
        <f t="shared" si="21"/>
        <v>0</v>
      </c>
      <c r="J52" s="66">
        <v>0</v>
      </c>
      <c r="K52" s="25">
        <v>0</v>
      </c>
      <c r="L52" s="25">
        <f t="shared" ref="L52:L53" si="27">J52-K52</f>
        <v>0</v>
      </c>
      <c r="M52" s="88">
        <v>0</v>
      </c>
      <c r="N52" s="178">
        <f t="shared" si="5"/>
        <v>0</v>
      </c>
      <c r="O52" s="175" t="s">
        <v>8</v>
      </c>
    </row>
    <row r="53" spans="1:15" ht="90.75" customHeight="1" x14ac:dyDescent="0.3">
      <c r="A53" s="412"/>
      <c r="B53" s="417"/>
      <c r="C53" s="25"/>
      <c r="D53" s="58"/>
      <c r="E53" s="66">
        <v>3533</v>
      </c>
      <c r="F53" s="25"/>
      <c r="G53" s="25"/>
      <c r="H53" s="25">
        <f t="shared" si="26"/>
        <v>3533</v>
      </c>
      <c r="I53" s="67">
        <f t="shared" si="21"/>
        <v>0</v>
      </c>
      <c r="J53" s="66">
        <v>0</v>
      </c>
      <c r="K53" s="25">
        <v>0</v>
      </c>
      <c r="L53" s="25">
        <f t="shared" si="27"/>
        <v>0</v>
      </c>
      <c r="M53" s="88">
        <v>0</v>
      </c>
      <c r="N53" s="178">
        <f t="shared" si="5"/>
        <v>0</v>
      </c>
      <c r="O53" s="175" t="s">
        <v>119</v>
      </c>
    </row>
    <row r="54" spans="1:15" ht="237" customHeight="1" x14ac:dyDescent="0.3">
      <c r="A54" s="49"/>
      <c r="B54" s="50" t="s">
        <v>69</v>
      </c>
      <c r="C54" s="28">
        <f t="shared" ref="C54:L54" si="28">C51+C52+C53</f>
        <v>0</v>
      </c>
      <c r="D54" s="60" t="e">
        <f t="shared" si="28"/>
        <v>#REF!</v>
      </c>
      <c r="E54" s="70">
        <f t="shared" si="28"/>
        <v>3742.2</v>
      </c>
      <c r="F54" s="28">
        <f t="shared" si="28"/>
        <v>0</v>
      </c>
      <c r="G54" s="28">
        <f t="shared" si="28"/>
        <v>209.2</v>
      </c>
      <c r="H54" s="25">
        <f>E54</f>
        <v>3742.2</v>
      </c>
      <c r="I54" s="67">
        <f t="shared" si="21"/>
        <v>0</v>
      </c>
      <c r="J54" s="70">
        <f t="shared" si="28"/>
        <v>0</v>
      </c>
      <c r="K54" s="28">
        <f t="shared" si="28"/>
        <v>0</v>
      </c>
      <c r="L54" s="28">
        <f t="shared" si="28"/>
        <v>0</v>
      </c>
      <c r="M54" s="88">
        <v>0</v>
      </c>
      <c r="N54" s="178">
        <f t="shared" si="5"/>
        <v>0</v>
      </c>
      <c r="O54" s="175"/>
    </row>
    <row r="55" spans="1:15" ht="90.75" customHeight="1" x14ac:dyDescent="0.3">
      <c r="A55" s="41">
        <v>3</v>
      </c>
      <c r="B55" s="17" t="s">
        <v>51</v>
      </c>
      <c r="C55" s="28">
        <v>5613.4</v>
      </c>
      <c r="D55" s="60" t="e">
        <f>#REF!-C55</f>
        <v>#REF!</v>
      </c>
      <c r="E55" s="70">
        <v>6849.6</v>
      </c>
      <c r="F55" s="28">
        <v>5613.4</v>
      </c>
      <c r="G55" s="28">
        <f>E55-F55</f>
        <v>1236.2000000000007</v>
      </c>
      <c r="H55" s="25">
        <f t="shared" si="26"/>
        <v>6849.6</v>
      </c>
      <c r="I55" s="67">
        <f t="shared" si="21"/>
        <v>0</v>
      </c>
      <c r="J55" s="70">
        <v>6849.6</v>
      </c>
      <c r="K55" s="28">
        <v>5613.4</v>
      </c>
      <c r="L55" s="28">
        <f>J55-K55</f>
        <v>1236.2000000000007</v>
      </c>
      <c r="M55" s="88">
        <f t="shared" si="6"/>
        <v>6849.6</v>
      </c>
      <c r="N55" s="178">
        <f t="shared" si="5"/>
        <v>0</v>
      </c>
      <c r="O55" s="175" t="s">
        <v>120</v>
      </c>
    </row>
    <row r="56" spans="1:15" ht="90.75" customHeight="1" x14ac:dyDescent="0.3">
      <c r="A56" s="423">
        <v>4</v>
      </c>
      <c r="B56" s="17" t="s">
        <v>86</v>
      </c>
      <c r="C56" s="28"/>
      <c r="D56" s="60"/>
      <c r="E56" s="70">
        <v>0</v>
      </c>
      <c r="F56" s="28"/>
      <c r="G56" s="28"/>
      <c r="H56" s="28">
        <v>0</v>
      </c>
      <c r="I56" s="67">
        <f t="shared" si="21"/>
        <v>0</v>
      </c>
      <c r="J56" s="70"/>
      <c r="K56" s="28"/>
      <c r="L56" s="28"/>
      <c r="M56" s="88">
        <f t="shared" si="6"/>
        <v>0</v>
      </c>
      <c r="N56" s="178">
        <f t="shared" si="5"/>
        <v>0</v>
      </c>
      <c r="O56" s="175"/>
    </row>
    <row r="57" spans="1:15" ht="121.5" customHeight="1" x14ac:dyDescent="0.3">
      <c r="A57" s="295"/>
      <c r="B57" s="424" t="s">
        <v>87</v>
      </c>
      <c r="C57" s="28"/>
      <c r="D57" s="60"/>
      <c r="E57" s="70">
        <v>0</v>
      </c>
      <c r="F57" s="28"/>
      <c r="G57" s="28"/>
      <c r="H57" s="28">
        <v>0</v>
      </c>
      <c r="I57" s="67">
        <f t="shared" si="21"/>
        <v>0</v>
      </c>
      <c r="J57" s="70">
        <v>0</v>
      </c>
      <c r="K57" s="28"/>
      <c r="L57" s="28"/>
      <c r="M57" s="88">
        <f t="shared" si="6"/>
        <v>0</v>
      </c>
      <c r="N57" s="178">
        <f t="shared" si="5"/>
        <v>0</v>
      </c>
      <c r="O57" s="175"/>
    </row>
    <row r="58" spans="1:15" ht="103.5" customHeight="1" x14ac:dyDescent="0.3">
      <c r="A58" s="295"/>
      <c r="B58" s="418"/>
      <c r="C58" s="28"/>
      <c r="D58" s="60"/>
      <c r="E58" s="70">
        <v>0</v>
      </c>
      <c r="F58" s="28"/>
      <c r="G58" s="28"/>
      <c r="H58" s="28">
        <v>0</v>
      </c>
      <c r="I58" s="67">
        <f t="shared" si="21"/>
        <v>0</v>
      </c>
      <c r="J58" s="70">
        <v>0</v>
      </c>
      <c r="K58" s="28"/>
      <c r="L58" s="28"/>
      <c r="M58" s="88">
        <f t="shared" si="6"/>
        <v>0</v>
      </c>
      <c r="N58" s="178">
        <f t="shared" si="5"/>
        <v>0</v>
      </c>
      <c r="O58" s="175"/>
    </row>
    <row r="59" spans="1:15" ht="103.5" customHeight="1" x14ac:dyDescent="0.3">
      <c r="A59" s="423">
        <v>5</v>
      </c>
      <c r="B59" s="13" t="s">
        <v>100</v>
      </c>
      <c r="C59" s="25">
        <f t="shared" ref="C59:L59" si="29">C60</f>
        <v>0</v>
      </c>
      <c r="D59" s="58">
        <f t="shared" si="29"/>
        <v>0</v>
      </c>
      <c r="E59" s="66">
        <f t="shared" si="29"/>
        <v>0</v>
      </c>
      <c r="F59" s="25">
        <f t="shared" si="29"/>
        <v>0</v>
      </c>
      <c r="G59" s="25">
        <f t="shared" si="29"/>
        <v>0</v>
      </c>
      <c r="H59" s="25">
        <v>0</v>
      </c>
      <c r="I59" s="67">
        <f t="shared" si="21"/>
        <v>0</v>
      </c>
      <c r="J59" s="66">
        <f t="shared" si="29"/>
        <v>0</v>
      </c>
      <c r="K59" s="25">
        <f t="shared" si="29"/>
        <v>0</v>
      </c>
      <c r="L59" s="25">
        <f t="shared" si="29"/>
        <v>0</v>
      </c>
      <c r="M59" s="88">
        <f t="shared" si="6"/>
        <v>0</v>
      </c>
      <c r="N59" s="178">
        <f t="shared" si="5"/>
        <v>0</v>
      </c>
      <c r="O59" s="175"/>
    </row>
    <row r="60" spans="1:15" ht="159.75" customHeight="1" x14ac:dyDescent="0.3">
      <c r="A60" s="295"/>
      <c r="B60" s="17" t="s">
        <v>94</v>
      </c>
      <c r="C60" s="28"/>
      <c r="D60" s="60"/>
      <c r="E60" s="70">
        <v>0</v>
      </c>
      <c r="F60" s="28"/>
      <c r="G60" s="28"/>
      <c r="H60" s="28">
        <v>0</v>
      </c>
      <c r="I60" s="67">
        <f t="shared" si="21"/>
        <v>0</v>
      </c>
      <c r="J60" s="70">
        <v>0</v>
      </c>
      <c r="K60" s="28"/>
      <c r="L60" s="28"/>
      <c r="M60" s="88">
        <f t="shared" si="6"/>
        <v>0</v>
      </c>
      <c r="N60" s="178">
        <f t="shared" si="5"/>
        <v>0</v>
      </c>
      <c r="O60" s="175"/>
    </row>
    <row r="61" spans="1:15" s="6" customFormat="1" ht="60.75" customHeight="1" x14ac:dyDescent="0.55000000000000004">
      <c r="A61" s="21"/>
      <c r="B61" s="41" t="s">
        <v>20</v>
      </c>
      <c r="C61" s="47">
        <v>23498.799999999999</v>
      </c>
      <c r="D61" s="61" t="e">
        <f>#REF!-C61</f>
        <v>#REF!</v>
      </c>
      <c r="E61" s="72">
        <f>E10+E55+E43</f>
        <v>28499.699999999997</v>
      </c>
      <c r="F61" s="72">
        <f t="shared" ref="F61:G61" si="30">F10+F55+F43</f>
        <v>23680.7</v>
      </c>
      <c r="G61" s="72">
        <f t="shared" si="30"/>
        <v>4349.4000000000005</v>
      </c>
      <c r="H61" s="72">
        <f>H10+H55+H43</f>
        <v>27391.799999999996</v>
      </c>
      <c r="I61" s="67">
        <f t="shared" si="21"/>
        <v>-1107.9000000000015</v>
      </c>
      <c r="J61" s="72">
        <f t="shared" ref="J61:M61" si="31">J10+J55+J43</f>
        <v>27937.699999999997</v>
      </c>
      <c r="K61" s="72">
        <f t="shared" si="31"/>
        <v>25376.799999999999</v>
      </c>
      <c r="L61" s="72">
        <f t="shared" si="31"/>
        <v>2560.8999999999987</v>
      </c>
      <c r="M61" s="72">
        <f t="shared" si="31"/>
        <v>26829.799999999996</v>
      </c>
      <c r="N61" s="178">
        <f t="shared" si="5"/>
        <v>-1107.9000000000015</v>
      </c>
      <c r="O61" s="175"/>
    </row>
    <row r="62" spans="1:15" s="6" customFormat="1" ht="45.75" customHeight="1" x14ac:dyDescent="0.55000000000000004">
      <c r="A62" s="21"/>
      <c r="B62" s="14" t="s">
        <v>21</v>
      </c>
      <c r="C62" s="47">
        <v>43783.7</v>
      </c>
      <c r="D62" s="61" t="e">
        <f>#REF!-C62</f>
        <v>#REF!</v>
      </c>
      <c r="E62" s="72">
        <f>E44+E11</f>
        <v>11148.699999999999</v>
      </c>
      <c r="F62" s="72">
        <f t="shared" ref="F62:G62" si="32">F44+F11</f>
        <v>8310.1999999999989</v>
      </c>
      <c r="G62" s="72">
        <f t="shared" si="32"/>
        <v>2838.5</v>
      </c>
      <c r="H62" s="72">
        <f>H44+H11</f>
        <v>3646.4</v>
      </c>
      <c r="I62" s="67">
        <f t="shared" si="21"/>
        <v>-7502.2999999999993</v>
      </c>
      <c r="J62" s="72">
        <f t="shared" ref="J62:M62" si="33">J44+J11</f>
        <v>10086.799999999999</v>
      </c>
      <c r="K62" s="72">
        <f t="shared" si="33"/>
        <v>8310.2000000000007</v>
      </c>
      <c r="L62" s="72">
        <f t="shared" si="33"/>
        <v>1776.599999999999</v>
      </c>
      <c r="M62" s="72">
        <f t="shared" si="33"/>
        <v>2584.5</v>
      </c>
      <c r="N62" s="178">
        <f t="shared" si="5"/>
        <v>-7502.2999999999993</v>
      </c>
      <c r="O62" s="175"/>
    </row>
    <row r="63" spans="1:15" s="6" customFormat="1" ht="54.75" customHeight="1" x14ac:dyDescent="0.55000000000000004">
      <c r="A63" s="21"/>
      <c r="B63" s="14" t="s">
        <v>9</v>
      </c>
      <c r="C63" s="47">
        <v>2627.5</v>
      </c>
      <c r="D63" s="61" t="e">
        <f>#REF!-C63</f>
        <v>#REF!</v>
      </c>
      <c r="E63" s="72">
        <f>E45</f>
        <v>6973.8</v>
      </c>
      <c r="F63" s="72">
        <f t="shared" ref="F63:G63" si="34">F45</f>
        <v>3053.1</v>
      </c>
      <c r="G63" s="72">
        <f t="shared" si="34"/>
        <v>3920.7000000000003</v>
      </c>
      <c r="H63" s="72">
        <f>H45</f>
        <v>6973.8</v>
      </c>
      <c r="I63" s="67">
        <f t="shared" si="21"/>
        <v>0</v>
      </c>
      <c r="J63" s="72">
        <f t="shared" ref="J63:M63" si="35">J45</f>
        <v>0</v>
      </c>
      <c r="K63" s="72">
        <f t="shared" si="35"/>
        <v>3053.1</v>
      </c>
      <c r="L63" s="72">
        <f t="shared" si="35"/>
        <v>-3053.1</v>
      </c>
      <c r="M63" s="72">
        <f t="shared" si="35"/>
        <v>0</v>
      </c>
      <c r="N63" s="178">
        <f t="shared" si="5"/>
        <v>0</v>
      </c>
      <c r="O63" s="175"/>
    </row>
    <row r="64" spans="1:15" s="6" customFormat="1" ht="49.5" customHeight="1" thickBot="1" x14ac:dyDescent="0.6">
      <c r="A64" s="21"/>
      <c r="B64" s="41" t="s">
        <v>22</v>
      </c>
      <c r="C64" s="47">
        <v>69910</v>
      </c>
      <c r="D64" s="61" t="e">
        <f>#REF!-C64</f>
        <v>#REF!</v>
      </c>
      <c r="E64" s="73">
        <f>E13+E46+E55</f>
        <v>46622.2</v>
      </c>
      <c r="F64" s="73">
        <f t="shared" ref="F64:G64" si="36">F13+F46+F55</f>
        <v>35045</v>
      </c>
      <c r="G64" s="73">
        <f t="shared" si="36"/>
        <v>11110.600000000002</v>
      </c>
      <c r="H64" s="73">
        <f>H13+H46+H55</f>
        <v>38012</v>
      </c>
      <c r="I64" s="98">
        <f t="shared" si="21"/>
        <v>-8610.1999999999971</v>
      </c>
      <c r="J64" s="73">
        <f t="shared" ref="J64:M64" si="37">J13+J46+J55</f>
        <v>38024.5</v>
      </c>
      <c r="K64" s="73">
        <f t="shared" si="37"/>
        <v>36740.100000000006</v>
      </c>
      <c r="L64" s="73">
        <f t="shared" si="37"/>
        <v>1284.3999999999974</v>
      </c>
      <c r="M64" s="73">
        <f t="shared" si="37"/>
        <v>29414.299999999996</v>
      </c>
      <c r="N64" s="179">
        <f t="shared" si="5"/>
        <v>-8610.2000000000044</v>
      </c>
      <c r="O64" s="175"/>
    </row>
    <row r="65" spans="1:15" s="6" customFormat="1" ht="49.5" hidden="1" customHeight="1" x14ac:dyDescent="0.55000000000000004">
      <c r="A65" s="21"/>
      <c r="B65" s="41"/>
      <c r="C65" s="47"/>
      <c r="D65" s="47"/>
      <c r="F65" s="43"/>
      <c r="G65" s="43"/>
      <c r="H65" s="43">
        <v>38012</v>
      </c>
      <c r="I65" s="43"/>
      <c r="J65" s="89"/>
      <c r="K65" s="43"/>
      <c r="L65" s="43"/>
      <c r="M65" s="43">
        <v>29414.3</v>
      </c>
      <c r="N65" s="180">
        <f t="shared" si="5"/>
        <v>29414.3</v>
      </c>
      <c r="O65" s="175"/>
    </row>
    <row r="66" spans="1:15" s="7" customFormat="1" ht="63" customHeight="1" x14ac:dyDescent="0.6">
      <c r="A66" s="441" t="s">
        <v>23</v>
      </c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3"/>
      <c r="N66" s="443"/>
      <c r="O66" s="444"/>
    </row>
    <row r="67" spans="1:15" s="3" customFormat="1" ht="49.5" customHeight="1" x14ac:dyDescent="0.4">
      <c r="A67" s="436" t="s">
        <v>56</v>
      </c>
      <c r="B67" s="437"/>
      <c r="C67" s="437"/>
      <c r="D67" s="437"/>
      <c r="E67" s="437"/>
      <c r="F67" s="437"/>
      <c r="G67" s="437"/>
      <c r="H67" s="437"/>
      <c r="I67" s="437"/>
      <c r="J67" s="437"/>
      <c r="K67" s="437"/>
      <c r="L67" s="437"/>
      <c r="M67" s="432"/>
      <c r="N67" s="432"/>
      <c r="O67" s="438"/>
    </row>
    <row r="68" spans="1:15" s="3" customFormat="1" ht="47.25" customHeight="1" thickBot="1" x14ac:dyDescent="0.45">
      <c r="A68" s="439" t="s">
        <v>50</v>
      </c>
      <c r="B68" s="440"/>
      <c r="C68" s="440"/>
      <c r="D68" s="440"/>
      <c r="E68" s="440"/>
      <c r="F68" s="440"/>
      <c r="G68" s="440"/>
      <c r="H68" s="440"/>
      <c r="I68" s="440"/>
      <c r="J68" s="440"/>
      <c r="K68" s="440"/>
      <c r="L68" s="440"/>
      <c r="M68" s="432"/>
      <c r="N68" s="432"/>
      <c r="O68" s="438"/>
    </row>
    <row r="69" spans="1:15" ht="115.5" customHeight="1" x14ac:dyDescent="0.3">
      <c r="A69" s="41">
        <v>4</v>
      </c>
      <c r="B69" s="17" t="s">
        <v>34</v>
      </c>
      <c r="C69" s="28">
        <f t="shared" ref="C69:D69" si="38">C70+C71+C73+C72</f>
        <v>207874.7</v>
      </c>
      <c r="D69" s="60" t="e">
        <f t="shared" si="38"/>
        <v>#REF!</v>
      </c>
      <c r="E69" s="78">
        <f>E70+E71+E72+E73</f>
        <v>216547.20000000001</v>
      </c>
      <c r="F69" s="79">
        <f>F70+F71+F72+F73</f>
        <v>207874.7</v>
      </c>
      <c r="G69" s="79">
        <f>G70+G71+G72+G73</f>
        <v>216547.20000000001</v>
      </c>
      <c r="H69" s="159">
        <v>225157.4</v>
      </c>
      <c r="I69" s="80">
        <f>H69-E69</f>
        <v>8610.1999999999825</v>
      </c>
      <c r="J69" s="78">
        <f>J70+J71+J72+J73</f>
        <v>216547.20000000001</v>
      </c>
      <c r="K69" s="79">
        <v>197450.2</v>
      </c>
      <c r="L69" s="79">
        <f>J69-K69</f>
        <v>19097</v>
      </c>
      <c r="M69" s="97">
        <f>H69</f>
        <v>225157.4</v>
      </c>
      <c r="N69" s="177">
        <f t="shared" si="5"/>
        <v>8610.1999999999825</v>
      </c>
      <c r="O69" s="175" t="s">
        <v>12</v>
      </c>
    </row>
    <row r="70" spans="1:15" ht="79.5" customHeight="1" x14ac:dyDescent="0.3">
      <c r="A70" s="12" t="s">
        <v>54</v>
      </c>
      <c r="B70" s="17" t="s">
        <v>36</v>
      </c>
      <c r="C70" s="28">
        <f t="shared" ref="C70:D70" si="39">207874.7-C72</f>
        <v>207874.7</v>
      </c>
      <c r="D70" s="60" t="e">
        <f t="shared" si="39"/>
        <v>#REF!</v>
      </c>
      <c r="E70" s="70">
        <f>207874.7-E73</f>
        <v>195457</v>
      </c>
      <c r="F70" s="28">
        <f t="shared" ref="F70:H70" si="40">207874.7-F73</f>
        <v>206648.2</v>
      </c>
      <c r="G70" s="28">
        <f t="shared" si="40"/>
        <v>207874.7</v>
      </c>
      <c r="H70" s="28">
        <f t="shared" si="40"/>
        <v>195457</v>
      </c>
      <c r="I70" s="71">
        <f t="shared" ref="I70:I74" si="41">H70-E70</f>
        <v>0</v>
      </c>
      <c r="J70" s="70">
        <f>207874.7-J73</f>
        <v>195457</v>
      </c>
      <c r="K70" s="28">
        <v>197450.2</v>
      </c>
      <c r="L70" s="28">
        <f t="shared" ref="L70" si="42">J70-K70</f>
        <v>-1993.2000000000116</v>
      </c>
      <c r="M70" s="88">
        <f>H70</f>
        <v>195457</v>
      </c>
      <c r="N70" s="178">
        <f t="shared" si="5"/>
        <v>0</v>
      </c>
      <c r="O70" s="175" t="s">
        <v>12</v>
      </c>
    </row>
    <row r="71" spans="1:15" ht="53.25" customHeight="1" x14ac:dyDescent="0.3">
      <c r="A71" s="12" t="s">
        <v>55</v>
      </c>
      <c r="B71" s="13" t="s">
        <v>35</v>
      </c>
      <c r="C71" s="51">
        <v>0</v>
      </c>
      <c r="D71" s="74" t="e">
        <f>#REF!-C71</f>
        <v>#REF!</v>
      </c>
      <c r="E71" s="70">
        <v>4172.5</v>
      </c>
      <c r="F71" s="28">
        <v>0</v>
      </c>
      <c r="G71" s="28">
        <f t="shared" ref="G71" si="43">E71-F71</f>
        <v>4172.5</v>
      </c>
      <c r="H71" s="53">
        <v>4172.5</v>
      </c>
      <c r="I71" s="71">
        <f t="shared" si="41"/>
        <v>0</v>
      </c>
      <c r="J71" s="172">
        <v>4172.5</v>
      </c>
      <c r="K71" s="28">
        <v>4172.5</v>
      </c>
      <c r="L71" s="28">
        <v>4172.5</v>
      </c>
      <c r="M71" s="28">
        <v>4172.5</v>
      </c>
      <c r="N71" s="178">
        <f t="shared" si="5"/>
        <v>0</v>
      </c>
      <c r="O71" s="175" t="s">
        <v>12</v>
      </c>
    </row>
    <row r="72" spans="1:15" ht="122.25" customHeight="1" x14ac:dyDescent="0.3">
      <c r="A72" s="12" t="s">
        <v>57</v>
      </c>
      <c r="B72" s="52" t="s">
        <v>58</v>
      </c>
      <c r="C72" s="37">
        <v>0</v>
      </c>
      <c r="D72" s="75" t="e">
        <f>#REF!-C72</f>
        <v>#REF!</v>
      </c>
      <c r="E72" s="66">
        <v>4500</v>
      </c>
      <c r="F72" s="25">
        <v>0</v>
      </c>
      <c r="G72" s="28">
        <f>E72-F72</f>
        <v>4500</v>
      </c>
      <c r="H72" s="47">
        <v>4500</v>
      </c>
      <c r="I72" s="71">
        <f t="shared" si="41"/>
        <v>0</v>
      </c>
      <c r="J72" s="66">
        <v>4500</v>
      </c>
      <c r="K72" s="25">
        <v>4500</v>
      </c>
      <c r="L72" s="25">
        <v>4500</v>
      </c>
      <c r="M72" s="25">
        <v>4500</v>
      </c>
      <c r="N72" s="178">
        <f t="shared" si="5"/>
        <v>0</v>
      </c>
      <c r="O72" s="175" t="s">
        <v>12</v>
      </c>
    </row>
    <row r="73" spans="1:15" ht="75.75" customHeight="1" x14ac:dyDescent="0.3">
      <c r="A73" s="12" t="s">
        <v>68</v>
      </c>
      <c r="B73" s="13" t="s">
        <v>67</v>
      </c>
      <c r="C73" s="44"/>
      <c r="D73" s="76"/>
      <c r="E73" s="166">
        <v>12417.7</v>
      </c>
      <c r="F73" s="37">
        <v>1226.5</v>
      </c>
      <c r="G73" s="37">
        <v>0</v>
      </c>
      <c r="H73" s="37">
        <v>12417.7</v>
      </c>
      <c r="I73" s="71">
        <f>H73-E73</f>
        <v>0</v>
      </c>
      <c r="J73" s="166">
        <v>12417.7</v>
      </c>
      <c r="K73" s="25">
        <v>0</v>
      </c>
      <c r="L73" s="28">
        <f>J72-K73</f>
        <v>4500</v>
      </c>
      <c r="M73" s="92">
        <v>12417.7</v>
      </c>
      <c r="N73" s="178">
        <f t="shared" si="5"/>
        <v>0</v>
      </c>
      <c r="O73" s="175" t="s">
        <v>12</v>
      </c>
    </row>
    <row r="74" spans="1:15" ht="120" customHeight="1" thickBot="1" x14ac:dyDescent="0.35">
      <c r="A74" s="12" t="s">
        <v>89</v>
      </c>
      <c r="B74" s="13" t="s">
        <v>88</v>
      </c>
      <c r="C74" s="28">
        <f>'не актуально .'!D75</f>
        <v>15481.83</v>
      </c>
      <c r="D74" s="60">
        <f>'не актуально .'!E75</f>
        <v>0</v>
      </c>
      <c r="E74" s="70">
        <f>'не актуально .'!F75</f>
        <v>0</v>
      </c>
      <c r="F74" s="28">
        <f>'не актуально .'!G75</f>
        <v>0</v>
      </c>
      <c r="G74" s="28">
        <f>'не актуально .'!H75</f>
        <v>0</v>
      </c>
      <c r="H74" s="47">
        <v>0</v>
      </c>
      <c r="I74" s="71">
        <f t="shared" si="41"/>
        <v>0</v>
      </c>
      <c r="J74" s="167">
        <f>'не актуально .'!I75</f>
        <v>0</v>
      </c>
      <c r="K74" s="168">
        <f>'не актуально .'!J75</f>
        <v>0</v>
      </c>
      <c r="L74" s="168">
        <f>'не актуально .'!K75</f>
        <v>0</v>
      </c>
      <c r="M74" s="173">
        <v>0</v>
      </c>
      <c r="N74" s="179">
        <f t="shared" si="5"/>
        <v>0</v>
      </c>
      <c r="O74" s="175" t="s">
        <v>12</v>
      </c>
    </row>
    <row r="75" spans="1:15" ht="72" customHeight="1" x14ac:dyDescent="0.3">
      <c r="A75" s="414" t="s">
        <v>106</v>
      </c>
      <c r="B75" s="417" t="s">
        <v>92</v>
      </c>
      <c r="C75" s="28"/>
      <c r="D75" s="60"/>
      <c r="E75" s="70">
        <v>0</v>
      </c>
      <c r="F75" s="28"/>
      <c r="G75" s="28"/>
      <c r="H75" s="47">
        <v>100</v>
      </c>
      <c r="I75" s="71">
        <f>H75-E75</f>
        <v>100</v>
      </c>
      <c r="J75" s="164">
        <v>0</v>
      </c>
      <c r="K75" s="24"/>
      <c r="L75" s="24"/>
      <c r="M75" s="171">
        <v>100</v>
      </c>
      <c r="N75" s="180">
        <v>100</v>
      </c>
      <c r="O75" s="175" t="s">
        <v>12</v>
      </c>
    </row>
    <row r="76" spans="1:15" ht="72" customHeight="1" x14ac:dyDescent="0.3">
      <c r="A76" s="295"/>
      <c r="B76" s="418"/>
      <c r="C76" s="28"/>
      <c r="D76" s="60"/>
      <c r="E76" s="70">
        <v>0</v>
      </c>
      <c r="F76" s="28"/>
      <c r="G76" s="28"/>
      <c r="H76" s="47">
        <v>2355</v>
      </c>
      <c r="I76" s="71">
        <f t="shared" ref="I76:I88" si="44">H76-E76</f>
        <v>2355</v>
      </c>
      <c r="J76" s="63">
        <v>0</v>
      </c>
      <c r="K76" s="28"/>
      <c r="L76" s="28"/>
      <c r="M76" s="92">
        <v>2355</v>
      </c>
      <c r="N76" s="178">
        <v>2355</v>
      </c>
      <c r="O76" s="175" t="s">
        <v>8</v>
      </c>
    </row>
    <row r="77" spans="1:15" ht="72" customHeight="1" x14ac:dyDescent="0.3">
      <c r="A77" s="414" t="s">
        <v>107</v>
      </c>
      <c r="B77" s="417" t="s">
        <v>65</v>
      </c>
      <c r="C77" s="28"/>
      <c r="D77" s="60"/>
      <c r="E77" s="70">
        <v>0</v>
      </c>
      <c r="F77" s="28"/>
      <c r="G77" s="28"/>
      <c r="H77" s="47">
        <v>352.2</v>
      </c>
      <c r="I77" s="71">
        <f t="shared" si="44"/>
        <v>352.2</v>
      </c>
      <c r="J77" s="63">
        <v>0</v>
      </c>
      <c r="K77" s="28"/>
      <c r="L77" s="28"/>
      <c r="M77" s="92">
        <v>352.2</v>
      </c>
      <c r="N77" s="178">
        <v>352.2</v>
      </c>
      <c r="O77" s="175" t="s">
        <v>12</v>
      </c>
    </row>
    <row r="78" spans="1:15" ht="72" customHeight="1" thickBot="1" x14ac:dyDescent="0.35">
      <c r="A78" s="295"/>
      <c r="B78" s="418"/>
      <c r="C78" s="28"/>
      <c r="D78" s="60"/>
      <c r="E78" s="167">
        <v>0</v>
      </c>
      <c r="F78" s="168"/>
      <c r="G78" s="168"/>
      <c r="H78" s="169">
        <v>1761</v>
      </c>
      <c r="I78" s="170">
        <f t="shared" si="44"/>
        <v>1761</v>
      </c>
      <c r="J78" s="63">
        <v>0</v>
      </c>
      <c r="K78" s="28"/>
      <c r="L78" s="28"/>
      <c r="M78" s="92">
        <v>1761</v>
      </c>
      <c r="N78" s="178">
        <v>1761</v>
      </c>
      <c r="O78" s="175" t="s">
        <v>8</v>
      </c>
    </row>
    <row r="79" spans="1:15" ht="72" customHeight="1" x14ac:dyDescent="0.3">
      <c r="A79" s="415" t="s">
        <v>108</v>
      </c>
      <c r="B79" s="419" t="s">
        <v>47</v>
      </c>
      <c r="C79" s="24"/>
      <c r="D79" s="162"/>
      <c r="E79" s="163">
        <v>0</v>
      </c>
      <c r="F79" s="24"/>
      <c r="G79" s="24"/>
      <c r="H79" s="43">
        <v>117.4</v>
      </c>
      <c r="I79" s="160">
        <f t="shared" si="44"/>
        <v>117.4</v>
      </c>
      <c r="J79" s="164">
        <v>0</v>
      </c>
      <c r="K79" s="164"/>
      <c r="L79" s="164"/>
      <c r="M79" s="165">
        <v>117.4</v>
      </c>
      <c r="N79" s="180">
        <v>117.4</v>
      </c>
      <c r="O79" s="175" t="s">
        <v>12</v>
      </c>
    </row>
    <row r="80" spans="1:15" ht="72" customHeight="1" x14ac:dyDescent="0.3">
      <c r="A80" s="310"/>
      <c r="B80" s="354"/>
      <c r="C80" s="28"/>
      <c r="D80" s="60"/>
      <c r="E80" s="70">
        <v>0</v>
      </c>
      <c r="F80" s="28"/>
      <c r="G80" s="28"/>
      <c r="H80" s="47">
        <v>528.29999999999995</v>
      </c>
      <c r="I80" s="160">
        <f t="shared" si="44"/>
        <v>528.29999999999995</v>
      </c>
      <c r="J80" s="63">
        <v>0</v>
      </c>
      <c r="K80" s="63"/>
      <c r="L80" s="63"/>
      <c r="M80" s="161">
        <v>528.29999999999995</v>
      </c>
      <c r="N80" s="178">
        <v>528.29999999999995</v>
      </c>
      <c r="O80" s="175" t="s">
        <v>8</v>
      </c>
    </row>
    <row r="81" spans="1:15" ht="72" customHeight="1" x14ac:dyDescent="0.3">
      <c r="A81" s="416" t="s">
        <v>109</v>
      </c>
      <c r="B81" s="413" t="s">
        <v>76</v>
      </c>
      <c r="C81" s="28"/>
      <c r="D81" s="60"/>
      <c r="E81" s="70">
        <v>0</v>
      </c>
      <c r="F81" s="28"/>
      <c r="G81" s="28"/>
      <c r="H81" s="47">
        <v>293.5</v>
      </c>
      <c r="I81" s="160">
        <f t="shared" si="44"/>
        <v>293.5</v>
      </c>
      <c r="J81" s="63">
        <v>0</v>
      </c>
      <c r="K81" s="63"/>
      <c r="L81" s="63"/>
      <c r="M81" s="161">
        <v>293.5</v>
      </c>
      <c r="N81" s="178">
        <v>293.5</v>
      </c>
      <c r="O81" s="175" t="s">
        <v>12</v>
      </c>
    </row>
    <row r="82" spans="1:15" ht="72" customHeight="1" x14ac:dyDescent="0.3">
      <c r="A82" s="310"/>
      <c r="B82" s="354"/>
      <c r="C82" s="28"/>
      <c r="D82" s="60"/>
      <c r="E82" s="70">
        <v>0</v>
      </c>
      <c r="F82" s="28"/>
      <c r="G82" s="28"/>
      <c r="H82" s="47">
        <v>880.5</v>
      </c>
      <c r="I82" s="160">
        <f t="shared" si="44"/>
        <v>880.5</v>
      </c>
      <c r="J82" s="63">
        <v>0</v>
      </c>
      <c r="K82" s="63"/>
      <c r="L82" s="63"/>
      <c r="M82" s="161">
        <v>880.5</v>
      </c>
      <c r="N82" s="178">
        <v>880.5</v>
      </c>
      <c r="O82" s="175" t="s">
        <v>8</v>
      </c>
    </row>
    <row r="83" spans="1:15" ht="72" customHeight="1" x14ac:dyDescent="0.3">
      <c r="A83" s="416" t="s">
        <v>110</v>
      </c>
      <c r="B83" s="413" t="s">
        <v>75</v>
      </c>
      <c r="C83" s="28"/>
      <c r="D83" s="60"/>
      <c r="E83" s="70">
        <v>0</v>
      </c>
      <c r="F83" s="28"/>
      <c r="G83" s="28"/>
      <c r="H83" s="47">
        <v>234.8</v>
      </c>
      <c r="I83" s="160">
        <f t="shared" si="44"/>
        <v>234.8</v>
      </c>
      <c r="J83" s="63">
        <v>0</v>
      </c>
      <c r="K83" s="63"/>
      <c r="L83" s="63"/>
      <c r="M83" s="161">
        <v>234.8</v>
      </c>
      <c r="N83" s="178">
        <v>234.8</v>
      </c>
      <c r="O83" s="175" t="s">
        <v>12</v>
      </c>
    </row>
    <row r="84" spans="1:15" ht="72" customHeight="1" x14ac:dyDescent="0.3">
      <c r="A84" s="310"/>
      <c r="B84" s="354"/>
      <c r="C84" s="28"/>
      <c r="D84" s="60"/>
      <c r="E84" s="70">
        <v>0</v>
      </c>
      <c r="F84" s="28"/>
      <c r="G84" s="28"/>
      <c r="H84" s="47">
        <v>1584.9</v>
      </c>
      <c r="I84" s="160">
        <f t="shared" si="44"/>
        <v>1584.9</v>
      </c>
      <c r="J84" s="63">
        <v>0</v>
      </c>
      <c r="K84" s="63"/>
      <c r="L84" s="63"/>
      <c r="M84" s="161">
        <v>1584.9</v>
      </c>
      <c r="N84" s="178">
        <v>1584.9</v>
      </c>
      <c r="O84" s="175" t="s">
        <v>8</v>
      </c>
    </row>
    <row r="85" spans="1:15" ht="72" customHeight="1" x14ac:dyDescent="0.3">
      <c r="A85" s="416" t="s">
        <v>111</v>
      </c>
      <c r="B85" s="413" t="s">
        <v>64</v>
      </c>
      <c r="C85" s="28"/>
      <c r="D85" s="60"/>
      <c r="E85" s="70">
        <v>0</v>
      </c>
      <c r="F85" s="28"/>
      <c r="G85" s="28"/>
      <c r="H85" s="47">
        <v>10</v>
      </c>
      <c r="I85" s="160">
        <f t="shared" si="44"/>
        <v>10</v>
      </c>
      <c r="J85" s="63">
        <v>0</v>
      </c>
      <c r="K85" s="63"/>
      <c r="L85" s="63"/>
      <c r="M85" s="161">
        <v>10</v>
      </c>
      <c r="N85" s="178">
        <v>10</v>
      </c>
      <c r="O85" s="175" t="s">
        <v>12</v>
      </c>
    </row>
    <row r="86" spans="1:15" ht="72" customHeight="1" x14ac:dyDescent="0.3">
      <c r="A86" s="310"/>
      <c r="B86" s="354"/>
      <c r="C86" s="28"/>
      <c r="D86" s="60"/>
      <c r="E86" s="70">
        <v>0</v>
      </c>
      <c r="F86" s="28"/>
      <c r="G86" s="28"/>
      <c r="H86" s="47">
        <v>322.60000000000002</v>
      </c>
      <c r="I86" s="160">
        <f t="shared" si="44"/>
        <v>322.60000000000002</v>
      </c>
      <c r="J86" s="63">
        <v>0</v>
      </c>
      <c r="K86" s="63"/>
      <c r="L86" s="63"/>
      <c r="M86" s="161">
        <v>322.60000000000002</v>
      </c>
      <c r="N86" s="178">
        <v>322.60000000000002</v>
      </c>
      <c r="O86" s="175" t="s">
        <v>62</v>
      </c>
    </row>
    <row r="87" spans="1:15" ht="25.2" x14ac:dyDescent="0.3">
      <c r="A87" s="416" t="s">
        <v>112</v>
      </c>
      <c r="B87" s="413" t="s">
        <v>66</v>
      </c>
      <c r="C87" s="28"/>
      <c r="D87" s="60"/>
      <c r="E87" s="70">
        <v>0</v>
      </c>
      <c r="F87" s="28"/>
      <c r="G87" s="28"/>
      <c r="H87" s="47">
        <v>0</v>
      </c>
      <c r="I87" s="160">
        <f t="shared" si="44"/>
        <v>0</v>
      </c>
      <c r="J87" s="63">
        <v>0</v>
      </c>
      <c r="K87" s="63"/>
      <c r="L87" s="63"/>
      <c r="M87" s="161">
        <v>0</v>
      </c>
      <c r="N87" s="178">
        <v>0</v>
      </c>
      <c r="O87" s="175" t="s">
        <v>12</v>
      </c>
    </row>
    <row r="88" spans="1:15" ht="137.25" customHeight="1" x14ac:dyDescent="0.3">
      <c r="A88" s="310"/>
      <c r="B88" s="354"/>
      <c r="C88" s="28"/>
      <c r="D88" s="60"/>
      <c r="E88" s="70">
        <v>0</v>
      </c>
      <c r="F88" s="28"/>
      <c r="G88" s="28"/>
      <c r="H88" s="47">
        <v>70</v>
      </c>
      <c r="I88" s="160">
        <f t="shared" si="44"/>
        <v>70</v>
      </c>
      <c r="J88" s="63">
        <v>0</v>
      </c>
      <c r="K88" s="63"/>
      <c r="L88" s="63"/>
      <c r="M88" s="161">
        <v>70</v>
      </c>
      <c r="N88" s="178">
        <v>70</v>
      </c>
      <c r="O88" s="175" t="s">
        <v>62</v>
      </c>
    </row>
    <row r="89" spans="1:15" s="5" customFormat="1" ht="25.8" hidden="1" x14ac:dyDescent="0.5">
      <c r="A89" s="21"/>
      <c r="B89" s="14"/>
      <c r="C89" s="46"/>
      <c r="D89" s="46"/>
      <c r="E89" s="77"/>
      <c r="F89" s="77"/>
      <c r="G89" s="77"/>
      <c r="H89" s="77">
        <v>225157.4</v>
      </c>
      <c r="I89" s="77"/>
      <c r="J89" s="46"/>
      <c r="K89" s="46"/>
      <c r="L89" s="46"/>
      <c r="M89" s="93"/>
      <c r="N89" s="178">
        <f t="shared" ref="N89:N99" si="45">M89-J89</f>
        <v>0</v>
      </c>
      <c r="O89" s="175"/>
    </row>
    <row r="90" spans="1:15" s="5" customFormat="1" ht="39" hidden="1" customHeight="1" x14ac:dyDescent="0.5">
      <c r="A90" s="21"/>
      <c r="B90" s="14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93"/>
      <c r="N90" s="178">
        <f t="shared" si="45"/>
        <v>0</v>
      </c>
      <c r="O90" s="175"/>
    </row>
    <row r="91" spans="1:15" s="5" customFormat="1" ht="25.8" x14ac:dyDescent="0.5">
      <c r="A91" s="21"/>
      <c r="B91" s="14" t="s">
        <v>118</v>
      </c>
      <c r="C91" s="46">
        <v>267360.2</v>
      </c>
      <c r="D91" s="46" t="e">
        <v>#REF!</v>
      </c>
      <c r="E91" s="46">
        <f>E92+E93+E94</f>
        <v>216547.20000000001</v>
      </c>
      <c r="F91" s="46">
        <f t="shared" ref="F91:G91" si="46">F92+F93+F94</f>
        <v>217678.1</v>
      </c>
      <c r="G91" s="46">
        <f t="shared" si="46"/>
        <v>217678.1</v>
      </c>
      <c r="H91" s="46">
        <f>H92+H93+H94</f>
        <v>225157.4</v>
      </c>
      <c r="I91" s="46">
        <f>H91-E91</f>
        <v>8610.1999999999825</v>
      </c>
      <c r="J91" s="46">
        <f t="shared" ref="J91:L91" si="47">J92+J93+J94</f>
        <v>216547.20000000001</v>
      </c>
      <c r="K91" s="46">
        <f t="shared" si="47"/>
        <v>206125.7</v>
      </c>
      <c r="L91" s="46">
        <f t="shared" si="47"/>
        <v>11183.299999999988</v>
      </c>
      <c r="M91" s="46">
        <f>M92+M93+M94</f>
        <v>225157.4</v>
      </c>
      <c r="N91" s="178">
        <f>M91-J91</f>
        <v>8610.1999999999825</v>
      </c>
      <c r="O91" s="175"/>
    </row>
    <row r="92" spans="1:15" s="5" customFormat="1" ht="25.8" x14ac:dyDescent="0.5">
      <c r="A92" s="21"/>
      <c r="B92" s="14" t="s">
        <v>20</v>
      </c>
      <c r="C92" s="46">
        <v>220949</v>
      </c>
      <c r="D92" s="46" t="e">
        <v>#REF!</v>
      </c>
      <c r="E92" s="46">
        <f>E69</f>
        <v>216547.20000000001</v>
      </c>
      <c r="F92" s="46">
        <v>217678.1</v>
      </c>
      <c r="G92" s="46">
        <v>217678.1</v>
      </c>
      <c r="H92" s="46">
        <f>H70+H71+H72+H73+H75+H77+H79+H81+H83+H85+H87</f>
        <v>217655.1</v>
      </c>
      <c r="I92" s="46">
        <f t="shared" ref="I92:I94" si="48">H92-E92</f>
        <v>1107.8999999999942</v>
      </c>
      <c r="J92" s="46">
        <f t="shared" ref="J92:L92" si="49">J70+J71+J72+J73+J75+J77+J79+J81+J83+J85+J87</f>
        <v>216547.20000000001</v>
      </c>
      <c r="K92" s="46">
        <f t="shared" si="49"/>
        <v>206122.7</v>
      </c>
      <c r="L92" s="46">
        <f t="shared" si="49"/>
        <v>11179.299999999988</v>
      </c>
      <c r="M92" s="46">
        <f>M70+M71+M72+M73+M75+M77+M79+M81+M83+M85+M87</f>
        <v>217655.1</v>
      </c>
      <c r="N92" s="178">
        <f t="shared" ref="N92:N94" si="50">M92-J92</f>
        <v>1107.8999999999942</v>
      </c>
      <c r="O92" s="175"/>
    </row>
    <row r="93" spans="1:15" s="5" customFormat="1" ht="25.8" x14ac:dyDescent="0.5">
      <c r="A93" s="21"/>
      <c r="B93" s="14" t="s">
        <v>21</v>
      </c>
      <c r="C93" s="46">
        <v>43783.7</v>
      </c>
      <c r="D93" s="46" t="e">
        <v>#REF!</v>
      </c>
      <c r="E93" s="46">
        <v>0</v>
      </c>
      <c r="F93" s="46">
        <v>0</v>
      </c>
      <c r="G93" s="46">
        <v>0</v>
      </c>
      <c r="H93" s="46">
        <f>H76+H78+H80+H82+H84+H86+H88</f>
        <v>7502.3000000000011</v>
      </c>
      <c r="I93" s="46">
        <f t="shared" si="48"/>
        <v>7502.3000000000011</v>
      </c>
      <c r="J93" s="46">
        <f t="shared" ref="J93:M93" si="51">J76+J78+J80+J82+J84+J86+J88</f>
        <v>0</v>
      </c>
      <c r="K93" s="46">
        <f t="shared" si="51"/>
        <v>0</v>
      </c>
      <c r="L93" s="46">
        <f t="shared" si="51"/>
        <v>0</v>
      </c>
      <c r="M93" s="46">
        <f t="shared" si="51"/>
        <v>7502.3000000000011</v>
      </c>
      <c r="N93" s="178">
        <f t="shared" si="50"/>
        <v>7502.3000000000011</v>
      </c>
      <c r="O93" s="175"/>
    </row>
    <row r="94" spans="1:15" s="5" customFormat="1" ht="25.8" x14ac:dyDescent="0.5">
      <c r="A94" s="21"/>
      <c r="B94" s="14" t="s">
        <v>25</v>
      </c>
      <c r="C94" s="46">
        <v>2627.5</v>
      </c>
      <c r="D94" s="46" t="e">
        <v>#REF!</v>
      </c>
      <c r="E94" s="46">
        <v>0</v>
      </c>
      <c r="F94" s="46">
        <v>0</v>
      </c>
      <c r="G94" s="46">
        <v>0</v>
      </c>
      <c r="H94" s="46">
        <v>0</v>
      </c>
      <c r="I94" s="46">
        <f t="shared" si="48"/>
        <v>0</v>
      </c>
      <c r="J94" s="46">
        <v>0</v>
      </c>
      <c r="K94" s="46">
        <v>3</v>
      </c>
      <c r="L94" s="46">
        <v>4</v>
      </c>
      <c r="M94" s="46">
        <v>0</v>
      </c>
      <c r="N94" s="178">
        <f t="shared" si="50"/>
        <v>0</v>
      </c>
      <c r="O94" s="175"/>
    </row>
    <row r="95" spans="1:15" s="5" customFormat="1" ht="25.8" x14ac:dyDescent="0.5">
      <c r="A95" s="21"/>
      <c r="B95" s="14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93"/>
      <c r="N95" s="178"/>
      <c r="O95" s="175"/>
    </row>
    <row r="96" spans="1:15" s="16" customFormat="1" ht="41.25" customHeight="1" x14ac:dyDescent="0.5">
      <c r="A96" s="22"/>
      <c r="B96" s="40" t="s">
        <v>24</v>
      </c>
      <c r="C96" s="37">
        <v>267360.2</v>
      </c>
      <c r="D96" s="37" t="e">
        <f>#REF!-C96</f>
        <v>#REF!</v>
      </c>
      <c r="E96" s="99">
        <f>E97+E98+E99</f>
        <v>263169.40000000002</v>
      </c>
      <c r="F96" s="99">
        <f t="shared" ref="F96:J96" si="52">F97+F98+F99</f>
        <v>252722.10000000003</v>
      </c>
      <c r="G96" s="99">
        <f t="shared" si="52"/>
        <v>228786.7</v>
      </c>
      <c r="H96" s="99">
        <f>H97+H98+H99</f>
        <v>263169.40000000002</v>
      </c>
      <c r="I96" s="99">
        <f>H96-E96</f>
        <v>0</v>
      </c>
      <c r="J96" s="99">
        <f t="shared" si="52"/>
        <v>254571.7</v>
      </c>
      <c r="K96" s="99">
        <f t="shared" ref="K96:M96" si="53">K97+K98+K99</f>
        <v>242862.80000000002</v>
      </c>
      <c r="L96" s="99">
        <f t="shared" si="53"/>
        <v>12463.699999999984</v>
      </c>
      <c r="M96" s="99">
        <f t="shared" si="53"/>
        <v>254571.69999999998</v>
      </c>
      <c r="N96" s="178">
        <f t="shared" si="45"/>
        <v>0</v>
      </c>
      <c r="O96" s="175"/>
    </row>
    <row r="97" spans="1:15" s="5" customFormat="1" ht="25.8" x14ac:dyDescent="0.5">
      <c r="A97" s="21"/>
      <c r="B97" s="14" t="s">
        <v>20</v>
      </c>
      <c r="C97" s="37">
        <v>220949</v>
      </c>
      <c r="D97" s="45" t="e">
        <f>#REF!-C97</f>
        <v>#REF!</v>
      </c>
      <c r="E97" s="37">
        <f>E92+E61</f>
        <v>245046.90000000002</v>
      </c>
      <c r="F97" s="37">
        <f t="shared" ref="F97:M97" si="54">F92+F61</f>
        <v>241358.80000000002</v>
      </c>
      <c r="G97" s="37">
        <f t="shared" si="54"/>
        <v>222027.5</v>
      </c>
      <c r="H97" s="37">
        <f t="shared" si="54"/>
        <v>245046.9</v>
      </c>
      <c r="I97" s="99">
        <f t="shared" ref="I97:I99" si="55">H97-E97</f>
        <v>0</v>
      </c>
      <c r="J97" s="37">
        <f t="shared" si="54"/>
        <v>244484.90000000002</v>
      </c>
      <c r="K97" s="37">
        <f t="shared" si="54"/>
        <v>231499.5</v>
      </c>
      <c r="L97" s="37">
        <f t="shared" si="54"/>
        <v>13740.199999999986</v>
      </c>
      <c r="M97" s="37">
        <f t="shared" si="54"/>
        <v>244484.9</v>
      </c>
      <c r="N97" s="178">
        <f t="shared" si="45"/>
        <v>0</v>
      </c>
      <c r="O97" s="175"/>
    </row>
    <row r="98" spans="1:15" s="5" customFormat="1" ht="25.8" x14ac:dyDescent="0.5">
      <c r="A98" s="21"/>
      <c r="B98" s="14" t="s">
        <v>21</v>
      </c>
      <c r="C98" s="37">
        <v>43783.7</v>
      </c>
      <c r="D98" s="45" t="e">
        <f>#REF!-C98</f>
        <v>#REF!</v>
      </c>
      <c r="E98" s="37">
        <f>E62+E93</f>
        <v>11148.699999999999</v>
      </c>
      <c r="F98" s="37">
        <f t="shared" ref="F98:M98" si="56">F62+F93</f>
        <v>8310.1999999999989</v>
      </c>
      <c r="G98" s="37">
        <f t="shared" si="56"/>
        <v>2838.5</v>
      </c>
      <c r="H98" s="37">
        <f t="shared" si="56"/>
        <v>11148.7</v>
      </c>
      <c r="I98" s="99">
        <f t="shared" si="55"/>
        <v>0</v>
      </c>
      <c r="J98" s="37">
        <f t="shared" si="56"/>
        <v>10086.799999999999</v>
      </c>
      <c r="K98" s="37">
        <f t="shared" si="56"/>
        <v>8310.2000000000007</v>
      </c>
      <c r="L98" s="37">
        <f t="shared" si="56"/>
        <v>1776.599999999999</v>
      </c>
      <c r="M98" s="37">
        <f t="shared" si="56"/>
        <v>10086.800000000001</v>
      </c>
      <c r="N98" s="178">
        <f t="shared" si="45"/>
        <v>0</v>
      </c>
      <c r="O98" s="175"/>
    </row>
    <row r="99" spans="1:15" s="5" customFormat="1" ht="25.8" x14ac:dyDescent="0.5">
      <c r="A99" s="21"/>
      <c r="B99" s="14" t="s">
        <v>25</v>
      </c>
      <c r="C99" s="37">
        <v>2627.5</v>
      </c>
      <c r="D99" s="45" t="e">
        <f>#REF!-C99</f>
        <v>#REF!</v>
      </c>
      <c r="E99" s="37">
        <f>E63</f>
        <v>6973.8</v>
      </c>
      <c r="F99" s="37">
        <f t="shared" ref="F99:M99" si="57">F63</f>
        <v>3053.1</v>
      </c>
      <c r="G99" s="37">
        <f t="shared" si="57"/>
        <v>3920.7000000000003</v>
      </c>
      <c r="H99" s="37">
        <f t="shared" si="57"/>
        <v>6973.8</v>
      </c>
      <c r="I99" s="99">
        <f t="shared" si="55"/>
        <v>0</v>
      </c>
      <c r="J99" s="37">
        <f t="shared" si="57"/>
        <v>0</v>
      </c>
      <c r="K99" s="37">
        <f t="shared" si="57"/>
        <v>3053.1</v>
      </c>
      <c r="L99" s="37">
        <f t="shared" si="57"/>
        <v>-3053.1</v>
      </c>
      <c r="M99" s="37">
        <f t="shared" si="57"/>
        <v>0</v>
      </c>
      <c r="N99" s="178">
        <f t="shared" si="45"/>
        <v>0</v>
      </c>
      <c r="O99" s="175"/>
    </row>
  </sheetData>
  <mergeCells count="54"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  <mergeCell ref="A3:L3"/>
    <mergeCell ref="A8:L8"/>
    <mergeCell ref="A9:L9"/>
    <mergeCell ref="A10:A12"/>
    <mergeCell ref="B10:B12"/>
    <mergeCell ref="A16:A17"/>
    <mergeCell ref="B16:B17"/>
    <mergeCell ref="E4:I5"/>
    <mergeCell ref="J4:N5"/>
    <mergeCell ref="A4:A6"/>
    <mergeCell ref="B4:B6"/>
    <mergeCell ref="A7:N7"/>
    <mergeCell ref="A51:A53"/>
    <mergeCell ref="B51:B53"/>
    <mergeCell ref="A56:A58"/>
    <mergeCell ref="B57:B58"/>
    <mergeCell ref="A59:A60"/>
    <mergeCell ref="B38:B39"/>
    <mergeCell ref="A43:A45"/>
    <mergeCell ref="B43:B45"/>
    <mergeCell ref="A47:A49"/>
    <mergeCell ref="B47:B49"/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1 </vt:lpstr>
      <vt:lpstr>пояснительная </vt:lpstr>
      <vt:lpstr>не актуально .</vt:lpstr>
      <vt:lpstr>не актуально</vt:lpstr>
      <vt:lpstr>'не актуально .'!Область_печати</vt:lpstr>
      <vt:lpstr>'пояснительная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2025-03-14T08:32:06Z</dcterms:modified>
</cp:coreProperties>
</file>